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8475" windowHeight="6150" activeTab="0"/>
  </bookViews>
  <sheets>
    <sheet name="Instructions" sheetId="1" r:id="rId1"/>
    <sheet name="Prepaid Analysis" sheetId="2" r:id="rId2"/>
    <sheet name="GeneralJournal" sheetId="3" r:id="rId3"/>
    <sheet name="PendingCashRequirements" sheetId="4" r:id="rId4"/>
  </sheets>
  <definedNames/>
  <calcPr fullCalcOnLoad="1"/>
</workbook>
</file>

<file path=xl/comments2.xml><?xml version="1.0" encoding="utf-8"?>
<comments xmlns="http://schemas.openxmlformats.org/spreadsheetml/2006/main">
  <authors>
    <author>CHARLES S</author>
  </authors>
  <commentList>
    <comment ref="D10" authorId="0">
      <text>
        <r>
          <rPr>
            <b/>
            <sz val="8"/>
            <rFont val="Tahoma"/>
            <family val="0"/>
          </rPr>
          <t>Expense Prepaid by Month-End, Date Entry:</t>
        </r>
        <r>
          <rPr>
            <sz val="8"/>
            <rFont val="Tahoma"/>
            <family val="0"/>
          </rPr>
          <t xml:space="preserve">
Enter the Month-End (mm/yyyy) date that you would want one of the following scenarios to occur;
</t>
        </r>
        <r>
          <rPr>
            <b/>
            <sz val="8"/>
            <rFont val="Tahoma"/>
            <family val="2"/>
          </rPr>
          <t>1 - Have the Prepaid Accounting Entry FULLY Expensed</t>
        </r>
        <r>
          <rPr>
            <sz val="8"/>
            <rFont val="Tahoma"/>
            <family val="0"/>
          </rPr>
          <t xml:space="preserve">
e.g.. You'll have made either a single or multiple accounting entries under a specific item-heading and you would like it to be fully expenses by August 2009, enter 08-2009 or you would like the prepay fully expensed by year-end, enter 12-2009.
</t>
        </r>
        <r>
          <rPr>
            <b/>
            <sz val="8"/>
            <rFont val="Tahoma"/>
            <family val="2"/>
          </rPr>
          <t>Enter a zero dollar value</t>
        </r>
        <r>
          <rPr>
            <sz val="8"/>
            <rFont val="Tahoma"/>
            <family val="0"/>
          </rPr>
          <t xml:space="preserve"> into the cell labeled "Value of Prepaid as of Month-End".
</t>
        </r>
        <r>
          <rPr>
            <b/>
            <sz val="8"/>
            <rFont val="Tahoma"/>
            <family val="2"/>
          </rPr>
          <t>2 - Have a SPECIFIC Dollar Value Remaining in the Prepaid Account at a Given Time.</t>
        </r>
        <r>
          <rPr>
            <sz val="8"/>
            <rFont val="Tahoma"/>
            <family val="0"/>
          </rPr>
          <t xml:space="preserve">
e.g. You'd like to have a specific remaining accounting balance within this account at year-end for this specific item-heading, enter the date 12-2009 and </t>
        </r>
        <r>
          <rPr>
            <b/>
            <sz val="8"/>
            <rFont val="Tahoma"/>
            <family val="2"/>
          </rPr>
          <t>enter the desired dollar value</t>
        </r>
        <r>
          <rPr>
            <sz val="8"/>
            <rFont val="Tahoma"/>
            <family val="0"/>
          </rPr>
          <t xml:space="preserve"> into the cell labeled, "Value of Prepaid as of Month-End".
</t>
        </r>
      </text>
    </comment>
    <comment ref="D11" authorId="0">
      <text>
        <r>
          <rPr>
            <b/>
            <sz val="8"/>
            <rFont val="Tahoma"/>
            <family val="0"/>
          </rPr>
          <t>Value of Prepaid as of  Month-End, Dollar Value Entry:</t>
        </r>
        <r>
          <rPr>
            <sz val="8"/>
            <rFont val="Tahoma"/>
            <family val="0"/>
          </rPr>
          <t xml:space="preserve">
Enter the remaining dollar value that a specific item-heading should have on the accounting records as of the date specified by "Expense Prepaid by Month-End". This value is normally set to zero dollars unless you are attempting to achieve a specific number by a specific date.
e.g. Would be a desired - remaining dollar value balance as of year-end.
</t>
        </r>
      </text>
    </comment>
    <comment ref="D13" authorId="0">
      <text>
        <r>
          <rPr>
            <b/>
            <sz val="8"/>
            <rFont val="Tahoma"/>
            <family val="0"/>
          </rPr>
          <t>Offsetting Expense Account:</t>
        </r>
        <r>
          <rPr>
            <sz val="8"/>
            <rFont val="Tahoma"/>
            <family val="0"/>
          </rPr>
          <t xml:space="preserve">
Enter the base account number that this expenditure is to charged against. Base meaning core account number prior to departmental distribution. This entry will carryover to your General Journal Posting Sheet which allows departmental distribution. Departmental suffix characters such as the "A - New Vehicle Department" in the GM accounting system are defined on the General Journal posting sheet which does allow account distribution overrides for additional, different franchises. See Journal sheet for more details.
</t>
        </r>
      </text>
    </comment>
    <comment ref="D12" authorId="0">
      <text>
        <r>
          <rPr>
            <b/>
            <sz val="8"/>
            <rFont val="Tahoma"/>
            <family val="0"/>
          </rPr>
          <t>Actual Calculated Required Monthly Entry:</t>
        </r>
        <r>
          <rPr>
            <sz val="8"/>
            <rFont val="Tahoma"/>
            <family val="0"/>
          </rPr>
          <t xml:space="preserve">
This calculated value is your required monthly entry to achieve your predetermined "Value of Prepaid" as of the date you entered in the "Expense Prepaid by Month-End" cell.
</t>
        </r>
        <r>
          <rPr>
            <b/>
            <sz val="8"/>
            <rFont val="Tahoma"/>
            <family val="2"/>
          </rPr>
          <t xml:space="preserve">Note: </t>
        </r>
        <r>
          <rPr>
            <sz val="8"/>
            <rFont val="Tahoma"/>
            <family val="0"/>
          </rPr>
          <t xml:space="preserve">This value does fluctuate based on the Credit and Debit Entries made and inputted in the cells below. Be sure that you have posted your most current entries prior to modifying the expense dollar amounts and that you have recorded those entries on this reconciliation worksheet. The monthly dollar amount entry will take into account postings that have either been missed or improperly posted.
</t>
        </r>
      </text>
    </comment>
    <comment ref="E9" authorId="0">
      <text>
        <r>
          <rPr>
            <b/>
            <sz val="8"/>
            <rFont val="Tahoma"/>
            <family val="0"/>
          </rPr>
          <t>Next Due Date:</t>
        </r>
        <r>
          <rPr>
            <sz val="8"/>
            <rFont val="Tahoma"/>
            <family val="0"/>
          </rPr>
          <t xml:space="preserve">
Knowing that Prepaid expenditures tend to be of significant value, enter the next due date that a payment will come due. The objective of this is to not only to remind you of a pending or missed payment, but to help you plan cash requirements in upcoming months.</t>
        </r>
      </text>
    </comment>
    <comment ref="F4" authorId="0">
      <text>
        <r>
          <rPr>
            <b/>
            <sz val="8"/>
            <rFont val="Tahoma"/>
            <family val="0"/>
          </rPr>
          <t>Enter the Payee - Vendor Name:</t>
        </r>
        <r>
          <rPr>
            <sz val="8"/>
            <rFont val="Tahoma"/>
            <family val="0"/>
          </rPr>
          <t xml:space="preserve">
This short comment field requires that you enter the payee name for identification of the prepay used throughout this workbook.</t>
        </r>
      </text>
    </comment>
    <comment ref="F5" authorId="0">
      <text>
        <r>
          <rPr>
            <b/>
            <sz val="8"/>
            <rFont val="Tahoma"/>
            <family val="0"/>
          </rPr>
          <t>Comment Field:</t>
        </r>
        <r>
          <rPr>
            <sz val="8"/>
            <rFont val="Tahoma"/>
            <family val="0"/>
          </rPr>
          <t xml:space="preserve">
A short descriptive comment field you may utilize. This field will print on the General Journal worksheet.</t>
        </r>
      </text>
    </comment>
    <comment ref="F6" authorId="0">
      <text>
        <r>
          <rPr>
            <b/>
            <sz val="8"/>
            <rFont val="Tahoma"/>
            <family val="0"/>
          </rPr>
          <t>Comment Field:</t>
        </r>
        <r>
          <rPr>
            <sz val="8"/>
            <rFont val="Tahoma"/>
            <family val="0"/>
          </rPr>
          <t xml:space="preserve">
A short descriptive comment field you may utilize. This field will print on the General Journal worksheet.</t>
        </r>
      </text>
    </comment>
    <comment ref="F14" authorId="0">
      <text>
        <r>
          <rPr>
            <b/>
            <sz val="8"/>
            <rFont val="Tahoma"/>
            <family val="0"/>
          </rPr>
          <t>Remaining Months:</t>
        </r>
        <r>
          <rPr>
            <sz val="8"/>
            <rFont val="Tahoma"/>
            <family val="0"/>
          </rPr>
          <t xml:space="preserve">
Non-input cell displaying the remaining months until this item should be fully expensed or achieves its desired "Value of Prepaid".</t>
        </r>
      </text>
    </comment>
    <comment ref="B2" authorId="0">
      <text>
        <r>
          <rPr>
            <b/>
            <sz val="8"/>
            <rFont val="Tahoma"/>
            <family val="0"/>
          </rPr>
          <t>Prepaid Description:</t>
        </r>
        <r>
          <rPr>
            <sz val="8"/>
            <rFont val="Tahoma"/>
            <family val="0"/>
          </rPr>
          <t xml:space="preserve">
Enter a descriptive title for this worksheet, such as Prepaid Insurance, Prepaid Taxes, Miscellaneous Prepaid, etc. This entry will carry-over to your General Journal Posting Sheet worksheet.
</t>
        </r>
      </text>
    </comment>
    <comment ref="E16" authorId="0">
      <text>
        <r>
          <rPr>
            <b/>
            <sz val="8"/>
            <rFont val="Tahoma"/>
            <family val="0"/>
          </rPr>
          <t>Opening Balance:</t>
        </r>
        <r>
          <rPr>
            <sz val="8"/>
            <rFont val="Tahoma"/>
            <family val="0"/>
          </rPr>
          <t xml:space="preserve">
Enter your Total Account Opening Balance, usually the Debit ending value of this account as of January 1st, if completing a full years analysis.</t>
        </r>
      </text>
    </comment>
    <comment ref="E17" authorId="0">
      <text>
        <r>
          <rPr>
            <b/>
            <sz val="8"/>
            <rFont val="Tahoma"/>
            <family val="0"/>
          </rPr>
          <t>Total Debit Entries:</t>
        </r>
        <r>
          <rPr>
            <sz val="8"/>
            <rFont val="Tahoma"/>
            <family val="0"/>
          </rPr>
          <t xml:space="preserve">
This value should Equal </t>
        </r>
        <r>
          <rPr>
            <b/>
            <sz val="8"/>
            <rFont val="Tahoma"/>
            <family val="2"/>
          </rPr>
          <t>Total Debit Entries</t>
        </r>
        <r>
          <rPr>
            <sz val="8"/>
            <rFont val="Tahoma"/>
            <family val="0"/>
          </rPr>
          <t xml:space="preserve"> made to the General Journal account within the given month. It is suggested that if a posting entry error was made within the given month and corrected within this given month (</t>
        </r>
        <r>
          <rPr>
            <u val="single"/>
            <sz val="8"/>
            <rFont val="Tahoma"/>
            <family val="2"/>
          </rPr>
          <t>Equals Zero</t>
        </r>
        <r>
          <rPr>
            <sz val="8"/>
            <rFont val="Tahoma"/>
            <family val="0"/>
          </rPr>
          <t xml:space="preserve">) that to simplify the analysis </t>
        </r>
        <r>
          <rPr>
            <b/>
            <sz val="8"/>
            <rFont val="Tahoma"/>
            <family val="2"/>
          </rPr>
          <t>both</t>
        </r>
        <r>
          <rPr>
            <sz val="8"/>
            <rFont val="Tahoma"/>
            <family val="0"/>
          </rPr>
          <t xml:space="preserve"> the Debit and Credit totals be removed from the reconciling Total Debit and Credit entries made within the month.  You will find that your </t>
        </r>
        <r>
          <rPr>
            <b/>
            <sz val="8"/>
            <rFont val="Tahoma"/>
            <family val="2"/>
          </rPr>
          <t>Adjusted G/L Balance</t>
        </r>
        <r>
          <rPr>
            <sz val="8"/>
            <rFont val="Tahoma"/>
            <family val="0"/>
          </rPr>
          <t xml:space="preserve">  total below will be correct and it cleanses the analysis. 
</t>
        </r>
      </text>
    </comment>
    <comment ref="H2" authorId="0">
      <text>
        <r>
          <rPr>
            <b/>
            <sz val="8"/>
            <rFont val="Tahoma"/>
            <family val="0"/>
          </rPr>
          <t>Prepaid Account Number:</t>
        </r>
        <r>
          <rPr>
            <sz val="8"/>
            <rFont val="Tahoma"/>
            <family val="0"/>
          </rPr>
          <t xml:space="preserve">
Enter the account number which you are reconciling or establishing, such as the GM account # 271,  Prepaid Insurances. This entry will be integrated into your General Journal Posting Worksheet and is the account number which will be utilized on a monthly basis.
</t>
        </r>
        <r>
          <rPr>
            <sz val="8"/>
            <rFont val="Tahoma"/>
            <family val="2"/>
          </rPr>
          <t>D</t>
        </r>
        <r>
          <rPr>
            <sz val="8"/>
            <rFont val="Tahoma"/>
            <family val="0"/>
          </rPr>
          <t>epartmental distribution is done on the General Journal worksheet.</t>
        </r>
      </text>
    </comment>
    <comment ref="E33" authorId="0">
      <text>
        <r>
          <rPr>
            <b/>
            <sz val="8"/>
            <rFont val="Tahoma"/>
            <family val="0"/>
          </rPr>
          <t>Total Credit Entries:</t>
        </r>
        <r>
          <rPr>
            <sz val="8"/>
            <rFont val="Tahoma"/>
            <family val="0"/>
          </rPr>
          <t xml:space="preserve">
This value should Equal </t>
        </r>
        <r>
          <rPr>
            <b/>
            <sz val="8"/>
            <rFont val="Tahoma"/>
            <family val="2"/>
          </rPr>
          <t>Total Credit Entries</t>
        </r>
        <r>
          <rPr>
            <sz val="8"/>
            <rFont val="Tahoma"/>
            <family val="0"/>
          </rPr>
          <t xml:space="preserve"> made to the General Journal account within the given month. It is suggested that if a posting entry error was made within the given month and corrected within this given month (</t>
        </r>
        <r>
          <rPr>
            <u val="single"/>
            <sz val="8"/>
            <rFont val="Tahoma"/>
            <family val="2"/>
          </rPr>
          <t>Equals Zero</t>
        </r>
        <r>
          <rPr>
            <sz val="8"/>
            <rFont val="Tahoma"/>
            <family val="0"/>
          </rPr>
          <t xml:space="preserve">) that to simplify the analysis </t>
        </r>
        <r>
          <rPr>
            <b/>
            <sz val="8"/>
            <rFont val="Tahoma"/>
            <family val="2"/>
          </rPr>
          <t>both</t>
        </r>
        <r>
          <rPr>
            <sz val="8"/>
            <rFont val="Tahoma"/>
            <family val="0"/>
          </rPr>
          <t xml:space="preserve"> the Credit and Debit totals be removed from the reconciling Total Credit and Debit entries made within the month.  You will find that your </t>
        </r>
        <r>
          <rPr>
            <b/>
            <sz val="8"/>
            <rFont val="Tahoma"/>
            <family val="2"/>
          </rPr>
          <t>Adjusted G/L Balance</t>
        </r>
        <r>
          <rPr>
            <sz val="8"/>
            <rFont val="Tahoma"/>
            <family val="0"/>
          </rPr>
          <t xml:space="preserve"> total below will be correct and it cleanses the analysis. 
</t>
        </r>
      </text>
    </comment>
    <comment ref="E34" authorId="0">
      <text>
        <r>
          <rPr>
            <b/>
            <sz val="8"/>
            <rFont val="Tahoma"/>
            <family val="0"/>
          </rPr>
          <t>Opening Balance:</t>
        </r>
        <r>
          <rPr>
            <sz val="8"/>
            <rFont val="Tahoma"/>
            <family val="0"/>
          </rPr>
          <t xml:space="preserve">
Enter your Total Account Opening Balance, usually the Debit ending value of this account as of January 1st, if completing a full years analysis.</t>
        </r>
      </text>
    </comment>
    <comment ref="F7" authorId="0">
      <text>
        <r>
          <rPr>
            <b/>
            <sz val="8"/>
            <rFont val="Tahoma"/>
            <family val="0"/>
          </rPr>
          <t>Comment Field:</t>
        </r>
        <r>
          <rPr>
            <sz val="8"/>
            <rFont val="Tahoma"/>
            <family val="0"/>
          </rPr>
          <t xml:space="preserve">
A short descriptive comment field you may utilize. This field will print on the General Journal worksheet.</t>
        </r>
      </text>
    </comment>
    <comment ref="E8" authorId="0">
      <text>
        <r>
          <rPr>
            <b/>
            <sz val="8"/>
            <rFont val="Tahoma"/>
            <family val="0"/>
          </rPr>
          <t>Scheduled Monthly:</t>
        </r>
        <r>
          <rPr>
            <sz val="8"/>
            <rFont val="Tahoma"/>
            <family val="0"/>
          </rPr>
          <t xml:space="preserve">
Originally when an entry is made into a prepaid account a monthly expenditure is somewhat determined, e.g. $ 1000.00 over 5 months = $ 200.00 monthly, you would enter that $ 200.00 value within this cell. </t>
        </r>
        <r>
          <rPr>
            <b/>
            <sz val="8"/>
            <rFont val="Tahoma"/>
            <family val="2"/>
          </rPr>
          <t>The Objective of this entry</t>
        </r>
        <r>
          <rPr>
            <sz val="8"/>
            <rFont val="Tahoma"/>
            <family val="0"/>
          </rPr>
          <t xml:space="preserve"> is that if the "Calculated Monthly Dollar Entry" below doesn't equal this value it requires some research as to why.
</t>
        </r>
        <r>
          <rPr>
            <b/>
            <sz val="8"/>
            <rFont val="Tahoma"/>
            <family val="2"/>
          </rPr>
          <t>Note:</t>
        </r>
        <r>
          <rPr>
            <sz val="8"/>
            <rFont val="Tahoma"/>
            <family val="0"/>
          </rPr>
          <t xml:space="preserve"> This cell will turn the color of</t>
        </r>
        <r>
          <rPr>
            <b/>
            <sz val="8"/>
            <rFont val="Tahoma"/>
            <family val="2"/>
          </rPr>
          <t xml:space="preserve"> RED </t>
        </r>
        <r>
          <rPr>
            <sz val="8"/>
            <rFont val="Tahoma"/>
            <family val="0"/>
          </rPr>
          <t>if it doesn't match the "Calculated Monthly Dollar Entry"</t>
        </r>
      </text>
    </comment>
    <comment ref="F32" authorId="0">
      <text>
        <r>
          <rPr>
            <b/>
            <sz val="8"/>
            <rFont val="Tahoma"/>
            <family val="0"/>
          </rPr>
          <t>Total Monthly Credit Entry:</t>
        </r>
        <r>
          <rPr>
            <sz val="8"/>
            <rFont val="Tahoma"/>
            <family val="0"/>
          </rPr>
          <t xml:space="preserve">
Entry within the yellow cells below the monthly credit entry posted each month to the general ledger expensing this specific prepaid item within this column.</t>
        </r>
      </text>
    </comment>
    <comment ref="F15" authorId="0">
      <text>
        <r>
          <rPr>
            <b/>
            <sz val="8"/>
            <rFont val="Tahoma"/>
            <family val="0"/>
          </rPr>
          <t>Total Monthly Debit Entry:</t>
        </r>
        <r>
          <rPr>
            <sz val="8"/>
            <rFont val="Tahoma"/>
            <family val="0"/>
          </rPr>
          <t xml:space="preserve">
Entry within the yellow cells below the monthly debit entry posted each month to the general ledger expensing this specific prepaid item within this column.</t>
        </r>
      </text>
    </comment>
  </commentList>
</comments>
</file>

<file path=xl/comments3.xml><?xml version="1.0" encoding="utf-8"?>
<comments xmlns="http://schemas.openxmlformats.org/spreadsheetml/2006/main">
  <authors>
    <author>CHARLES S</author>
  </authors>
  <commentList>
    <comment ref="J2" authorId="0">
      <text>
        <r>
          <rPr>
            <b/>
            <sz val="8"/>
            <rFont val="Tahoma"/>
            <family val="0"/>
          </rPr>
          <t>Reference ID:</t>
        </r>
        <r>
          <rPr>
            <sz val="8"/>
            <rFont val="Tahoma"/>
            <family val="0"/>
          </rPr>
          <t xml:space="preserve">
Enter your accounting reference number - code for this specific general journal worksheet.</t>
        </r>
      </text>
    </comment>
    <comment ref="C7" authorId="0">
      <text>
        <r>
          <rPr>
            <b/>
            <sz val="8"/>
            <rFont val="Tahoma"/>
            <family val="0"/>
          </rPr>
          <t>Account Suffix:</t>
        </r>
        <r>
          <rPr>
            <sz val="8"/>
            <rFont val="Tahoma"/>
            <family val="0"/>
          </rPr>
          <t xml:space="preserve">
Enter within the yellow cells below either the expense account suffix or the specific account number-code  that this accounting entry is to be posted. Your are not required to use multiple suffixes or accounts, you are required to verify the distribution value equals 100% of the offsetting entry.</t>
        </r>
      </text>
    </comment>
    <comment ref="D7" authorId="0">
      <text>
        <r>
          <rPr>
            <b/>
            <sz val="8"/>
            <rFont val="Tahoma"/>
            <family val="0"/>
          </rPr>
          <t>Account Distribution:</t>
        </r>
        <r>
          <rPr>
            <sz val="8"/>
            <rFont val="Tahoma"/>
            <family val="0"/>
          </rPr>
          <t xml:space="preserve">
If offsetting the standard credit prepaid entry to multiple G/L accounts, enter within the yellow cells below a percentage for each specific account. The distribution must equal 100% or the remaining value will default to the fixed distribution account. As for entering a specific dollar value you will need to experiment with the percentage distribution values.</t>
        </r>
      </text>
    </comment>
    <comment ref="D12" authorId="0">
      <text>
        <r>
          <rPr>
            <b/>
            <sz val="8"/>
            <rFont val="Tahoma"/>
            <family val="0"/>
          </rPr>
          <t>Account Distribution:</t>
        </r>
        <r>
          <rPr>
            <sz val="8"/>
            <rFont val="Tahoma"/>
            <family val="0"/>
          </rPr>
          <t xml:space="preserve">
The default remaining value of the fixed distribution percentages entered. Occasionally rounding will occur when applying individual percentage to a total value dollar value, post rounding to your desired account.</t>
        </r>
      </text>
    </comment>
    <comment ref="B7" authorId="0">
      <text>
        <r>
          <rPr>
            <b/>
            <sz val="8"/>
            <rFont val="Tahoma"/>
            <family val="0"/>
          </rPr>
          <t>Account Number:</t>
        </r>
        <r>
          <rPr>
            <sz val="8"/>
            <rFont val="Tahoma"/>
            <family val="0"/>
          </rPr>
          <t xml:space="preserve">
This value is derived from your main Prepaid Analysis worksheet, see the row labeled "Offsetting Expense Account".</t>
        </r>
      </text>
    </comment>
    <comment ref="I7" authorId="0">
      <text>
        <r>
          <rPr>
            <b/>
            <sz val="8"/>
            <rFont val="Tahoma"/>
            <family val="0"/>
          </rPr>
          <t>Account Suffix:</t>
        </r>
        <r>
          <rPr>
            <sz val="8"/>
            <rFont val="Tahoma"/>
            <family val="0"/>
          </rPr>
          <t xml:space="preserve">
Enter within this yellow cells either the expense account suffix or the specific account number-code  that this accounting entry is to be posted.</t>
        </r>
      </text>
    </comment>
    <comment ref="J7" authorId="0">
      <text>
        <r>
          <rPr>
            <b/>
            <sz val="8"/>
            <rFont val="Tahoma"/>
            <family val="0"/>
          </rPr>
          <t>Credit Amount to be Posted:</t>
        </r>
        <r>
          <rPr>
            <sz val="8"/>
            <rFont val="Tahoma"/>
            <family val="0"/>
          </rPr>
          <t xml:space="preserve">
This value is derived from your main Prepaid Analysis worksheet, see the row labeled Actual "Calculated Required Monthly Entry".
</t>
        </r>
        <r>
          <rPr>
            <b/>
            <sz val="8"/>
            <rFont val="Tahoma"/>
            <family val="2"/>
          </rPr>
          <t>Special Note:</t>
        </r>
        <r>
          <rPr>
            <sz val="8"/>
            <rFont val="Tahoma"/>
            <family val="0"/>
          </rPr>
          <t xml:space="preserve"> This accounting entry "Self-Corrects" missing or improper amounts posted to the account under this </t>
        </r>
        <r>
          <rPr>
            <u val="single"/>
            <sz val="8"/>
            <rFont val="Tahoma"/>
            <family val="2"/>
          </rPr>
          <t>specific prepaid heading</t>
        </r>
        <r>
          <rPr>
            <sz val="8"/>
            <rFont val="Tahoma"/>
            <family val="0"/>
          </rPr>
          <t xml:space="preserve">. It is important that you understand why this value may differ from your originally projected monthly entry. 
</t>
        </r>
        <r>
          <rPr>
            <b/>
            <sz val="8"/>
            <rFont val="Tahoma"/>
            <family val="2"/>
          </rPr>
          <t>You have one of two options available to you at this time:</t>
        </r>
        <r>
          <rPr>
            <sz val="8"/>
            <rFont val="Tahoma"/>
            <family val="0"/>
          </rPr>
          <t xml:space="preserve">
</t>
        </r>
        <r>
          <rPr>
            <b/>
            <sz val="8"/>
            <rFont val="Tahoma"/>
            <family val="2"/>
          </rPr>
          <t>1 -</t>
        </r>
        <r>
          <rPr>
            <sz val="8"/>
            <rFont val="Tahoma"/>
            <family val="0"/>
          </rPr>
          <t xml:space="preserve"> Prior to posting this entry you could make a general journal entry correcting - adjusting the account balance (remember to update this analysis worksheet) and then reprint this worksheet prior to posting.
</t>
        </r>
        <r>
          <rPr>
            <b/>
            <sz val="8"/>
            <rFont val="Tahoma"/>
            <family val="2"/>
          </rPr>
          <t xml:space="preserve">2 -  </t>
        </r>
        <r>
          <rPr>
            <sz val="8"/>
            <rFont val="Tahoma"/>
            <family val="0"/>
          </rPr>
          <t xml:space="preserve">Allow the accounting entry to self-correct and post this entry as is so that the prepaid is fully expensed by the desired date. If you decide to allow the entry to "Self-Correct" it is suggested that you change the original projected monthly entry to match the corrected entry (Eliminating the Error Flag) and make a notation of the change on the Prepaid Analysis worksheet. </t>
        </r>
      </text>
    </comment>
  </commentList>
</comments>
</file>

<file path=xl/comments4.xml><?xml version="1.0" encoding="utf-8"?>
<comments xmlns="http://schemas.openxmlformats.org/spreadsheetml/2006/main">
  <authors>
    <author>CHARLES S</author>
  </authors>
  <commentList>
    <comment ref="B7" authorId="0">
      <text>
        <r>
          <rPr>
            <b/>
            <sz val="8"/>
            <rFont val="Tahoma"/>
            <family val="0"/>
          </rPr>
          <t xml:space="preserve">Reference #:
</t>
        </r>
        <r>
          <rPr>
            <sz val="8"/>
            <rFont val="Tahoma"/>
            <family val="2"/>
          </rPr>
          <t>References the column number of the Prepaid item on the Prepaid Analysis Worksheet.</t>
        </r>
        <r>
          <rPr>
            <sz val="8"/>
            <rFont val="Tahoma"/>
            <family val="0"/>
          </rPr>
          <t xml:space="preserve">
</t>
        </r>
      </text>
    </comment>
    <comment ref="C7" authorId="0">
      <text>
        <r>
          <rPr>
            <b/>
            <sz val="8"/>
            <rFont val="Tahoma"/>
            <family val="0"/>
          </rPr>
          <t xml:space="preserve">Due Date:
</t>
        </r>
        <r>
          <rPr>
            <sz val="8"/>
            <rFont val="Tahoma"/>
            <family val="2"/>
          </rPr>
          <t xml:space="preserve">References the "Next Due Date" entered on the Prepaid Analysis Worksheet.
If </t>
        </r>
        <r>
          <rPr>
            <b/>
            <sz val="8"/>
            <rFont val="Tahoma"/>
            <family val="2"/>
          </rPr>
          <t xml:space="preserve">No, </t>
        </r>
        <r>
          <rPr>
            <sz val="8"/>
            <rFont val="Tahoma"/>
            <family val="2"/>
          </rPr>
          <t>Next Due Date is entered will default to the current system date.</t>
        </r>
        <r>
          <rPr>
            <sz val="8"/>
            <rFont val="Tahoma"/>
            <family val="0"/>
          </rPr>
          <t xml:space="preserve">
</t>
        </r>
      </text>
    </comment>
    <comment ref="F7" authorId="0">
      <text>
        <r>
          <rPr>
            <b/>
            <sz val="8"/>
            <rFont val="Tahoma"/>
            <family val="0"/>
          </rPr>
          <t xml:space="preserve">Vendor Name:
</t>
        </r>
        <r>
          <rPr>
            <sz val="8"/>
            <rFont val="Tahoma"/>
            <family val="2"/>
          </rPr>
          <t>References the Vendor Name entered on the Prepaid Analysis Worksheet.</t>
        </r>
        <r>
          <rPr>
            <sz val="8"/>
            <rFont val="Tahoma"/>
            <family val="0"/>
          </rPr>
          <t xml:space="preserve">
</t>
        </r>
      </text>
    </comment>
    <comment ref="G6" authorId="0">
      <text>
        <r>
          <rPr>
            <b/>
            <sz val="8"/>
            <rFont val="Tahoma"/>
            <family val="0"/>
          </rPr>
          <t xml:space="preserve">Projected Dollar Amounts:
</t>
        </r>
        <r>
          <rPr>
            <sz val="8"/>
            <rFont val="Tahoma"/>
            <family val="2"/>
          </rPr>
          <t>So to allow endless flexibility with this worksheet you will need to enter the projected payment amounts due these vendors. At first it was consider that the payments made this vendor throughout the prior year be considered, yet after considerable thought it was decided that one may need the flexibility of reviewing the prior entries made on the Prepaid Analysis worksheet and then enter a different dollar value after considering cost increases or the cancellation of future payment to a specific vendor.</t>
        </r>
        <r>
          <rPr>
            <sz val="8"/>
            <rFont val="Tahoma"/>
            <family val="0"/>
          </rPr>
          <t xml:space="preserve">
</t>
        </r>
        <r>
          <rPr>
            <b/>
            <sz val="8"/>
            <rFont val="Tahoma"/>
            <family val="2"/>
          </rPr>
          <t>Special Note:</t>
        </r>
        <r>
          <rPr>
            <sz val="8"/>
            <rFont val="Tahoma"/>
            <family val="0"/>
          </rPr>
          <t xml:space="preserve"> The "Next Due Date" entry on the Prepaid Analysis worksheet </t>
        </r>
        <r>
          <rPr>
            <b/>
            <u val="single"/>
            <sz val="8"/>
            <rFont val="Tahoma"/>
            <family val="2"/>
          </rPr>
          <t>does not</t>
        </r>
        <r>
          <rPr>
            <b/>
            <sz val="8"/>
            <rFont val="Tahoma"/>
            <family val="2"/>
          </rPr>
          <t xml:space="preserve"> </t>
        </r>
        <r>
          <rPr>
            <sz val="8"/>
            <rFont val="Tahoma"/>
            <family val="2"/>
          </rPr>
          <t xml:space="preserve">effect your Prepaid Analysis Report. Which means you can modify due dates as you like and on this worksheet modify projected dollar amount as you like to arrive at different projected monthly cash requirement. It is </t>
        </r>
        <r>
          <rPr>
            <u val="single"/>
            <sz val="8"/>
            <rFont val="Tahoma"/>
            <family val="2"/>
          </rPr>
          <t>suggested that after you "Experiment"</t>
        </r>
        <r>
          <rPr>
            <sz val="8"/>
            <rFont val="Tahoma"/>
            <family val="2"/>
          </rPr>
          <t xml:space="preserve"> that you return to the Prepaid Analysis worksheet and enter the correct "Next Due Date". The "Next Due Date" field-cell is a great reference tool for tracking upcoming payments or missed payments. </t>
        </r>
      </text>
    </comment>
  </commentList>
</comments>
</file>

<file path=xl/sharedStrings.xml><?xml version="1.0" encoding="utf-8"?>
<sst xmlns="http://schemas.openxmlformats.org/spreadsheetml/2006/main" count="330" uniqueCount="225">
  <si>
    <t>MetLife</t>
  </si>
  <si>
    <t>Long-Term Care</t>
  </si>
  <si>
    <t>January</t>
  </si>
  <si>
    <t>Adjusted G/L Balance</t>
  </si>
  <si>
    <t>April</t>
  </si>
  <si>
    <t>May</t>
  </si>
  <si>
    <t>June</t>
  </si>
  <si>
    <t>July</t>
  </si>
  <si>
    <t>February</t>
  </si>
  <si>
    <t>March</t>
  </si>
  <si>
    <t>August</t>
  </si>
  <si>
    <t>September</t>
  </si>
  <si>
    <t>October</t>
  </si>
  <si>
    <t>November</t>
  </si>
  <si>
    <t>December</t>
  </si>
  <si>
    <t>Total Debit Entries</t>
  </si>
  <si>
    <t>Acct.#</t>
  </si>
  <si>
    <t>Key</t>
  </si>
  <si>
    <t>Description</t>
  </si>
  <si>
    <t>Debit Amount</t>
  </si>
  <si>
    <t>Credit Amount</t>
  </si>
  <si>
    <r>
      <t>Feb</t>
    </r>
    <r>
      <rPr>
        <sz val="8"/>
        <rFont val="Arial"/>
        <family val="2"/>
      </rPr>
      <t xml:space="preserve"> -Total Monthly</t>
    </r>
    <r>
      <rPr>
        <b/>
        <sz val="8"/>
        <rFont val="Arial"/>
        <family val="2"/>
      </rPr>
      <t xml:space="preserve"> Credits</t>
    </r>
  </si>
  <si>
    <r>
      <t>Jan</t>
    </r>
    <r>
      <rPr>
        <b/>
        <sz val="8"/>
        <rFont val="Arial"/>
        <family val="2"/>
      </rPr>
      <t xml:space="preserve"> </t>
    </r>
    <r>
      <rPr>
        <sz val="8"/>
        <rFont val="Arial"/>
        <family val="2"/>
      </rPr>
      <t>-Total Monthly</t>
    </r>
    <r>
      <rPr>
        <b/>
        <sz val="8"/>
        <rFont val="Arial"/>
        <family val="2"/>
      </rPr>
      <t xml:space="preserve"> Credits</t>
    </r>
  </si>
  <si>
    <r>
      <t>Mar</t>
    </r>
    <r>
      <rPr>
        <sz val="8"/>
        <rFont val="Arial"/>
        <family val="2"/>
      </rPr>
      <t xml:space="preserve"> - Total Monthly</t>
    </r>
    <r>
      <rPr>
        <b/>
        <sz val="8"/>
        <rFont val="Arial"/>
        <family val="2"/>
      </rPr>
      <t xml:space="preserve"> Credits</t>
    </r>
  </si>
  <si>
    <r>
      <t>Apr</t>
    </r>
    <r>
      <rPr>
        <sz val="8"/>
        <rFont val="Arial"/>
        <family val="2"/>
      </rPr>
      <t xml:space="preserve"> - Total Monthly</t>
    </r>
    <r>
      <rPr>
        <b/>
        <sz val="8"/>
        <rFont val="Arial"/>
        <family val="2"/>
      </rPr>
      <t xml:space="preserve"> Credits</t>
    </r>
  </si>
  <si>
    <r>
      <t>May</t>
    </r>
    <r>
      <rPr>
        <sz val="8"/>
        <rFont val="Arial"/>
        <family val="2"/>
      </rPr>
      <t xml:space="preserve"> -Total Monthly</t>
    </r>
    <r>
      <rPr>
        <b/>
        <sz val="8"/>
        <rFont val="Arial"/>
        <family val="2"/>
      </rPr>
      <t xml:space="preserve"> Credits</t>
    </r>
  </si>
  <si>
    <r>
      <t>June</t>
    </r>
    <r>
      <rPr>
        <sz val="8"/>
        <rFont val="Arial"/>
        <family val="2"/>
      </rPr>
      <t xml:space="preserve"> - Total Monthly</t>
    </r>
    <r>
      <rPr>
        <b/>
        <sz val="8"/>
        <rFont val="Arial"/>
        <family val="2"/>
      </rPr>
      <t xml:space="preserve"> Credits</t>
    </r>
  </si>
  <si>
    <r>
      <t>July</t>
    </r>
    <r>
      <rPr>
        <sz val="8"/>
        <rFont val="Arial"/>
        <family val="2"/>
      </rPr>
      <t xml:space="preserve"> - Total Monthly</t>
    </r>
    <r>
      <rPr>
        <b/>
        <sz val="8"/>
        <rFont val="Arial"/>
        <family val="2"/>
      </rPr>
      <t xml:space="preserve"> Credits</t>
    </r>
  </si>
  <si>
    <r>
      <t>Aug</t>
    </r>
    <r>
      <rPr>
        <sz val="8"/>
        <rFont val="Arial"/>
        <family val="2"/>
      </rPr>
      <t xml:space="preserve"> - Total Monthly</t>
    </r>
    <r>
      <rPr>
        <b/>
        <sz val="8"/>
        <rFont val="Arial"/>
        <family val="2"/>
      </rPr>
      <t xml:space="preserve"> Credits</t>
    </r>
  </si>
  <si>
    <r>
      <t>Sept</t>
    </r>
    <r>
      <rPr>
        <sz val="8"/>
        <rFont val="Arial"/>
        <family val="2"/>
      </rPr>
      <t xml:space="preserve"> - Total Monthly</t>
    </r>
    <r>
      <rPr>
        <b/>
        <sz val="8"/>
        <rFont val="Arial"/>
        <family val="2"/>
      </rPr>
      <t xml:space="preserve"> Credits</t>
    </r>
  </si>
  <si>
    <r>
      <t>Oct</t>
    </r>
    <r>
      <rPr>
        <sz val="8"/>
        <rFont val="Arial"/>
        <family val="2"/>
      </rPr>
      <t xml:space="preserve"> - Total Monthly</t>
    </r>
    <r>
      <rPr>
        <b/>
        <sz val="8"/>
        <rFont val="Arial"/>
        <family val="2"/>
      </rPr>
      <t xml:space="preserve"> Credits</t>
    </r>
  </si>
  <si>
    <r>
      <t>Nov</t>
    </r>
    <r>
      <rPr>
        <sz val="8"/>
        <rFont val="Arial"/>
        <family val="2"/>
      </rPr>
      <t xml:space="preserve"> - Total Monthly</t>
    </r>
    <r>
      <rPr>
        <b/>
        <sz val="8"/>
        <rFont val="Arial"/>
        <family val="2"/>
      </rPr>
      <t xml:space="preserve"> Credits</t>
    </r>
  </si>
  <si>
    <r>
      <t>Dec</t>
    </r>
    <r>
      <rPr>
        <sz val="8"/>
        <rFont val="Arial"/>
        <family val="2"/>
      </rPr>
      <t xml:space="preserve"> - Total Monthly</t>
    </r>
    <r>
      <rPr>
        <b/>
        <sz val="8"/>
        <rFont val="Arial"/>
        <family val="2"/>
      </rPr>
      <t xml:space="preserve"> Credits</t>
    </r>
  </si>
  <si>
    <t>Monthly Debit Entry</t>
  </si>
  <si>
    <t>Total Credit Entries</t>
  </si>
  <si>
    <t>Offsetting Expense Account</t>
  </si>
  <si>
    <t>Currently Active Month/Year</t>
  </si>
  <si>
    <t>Owner 1</t>
  </si>
  <si>
    <t>Policy #:xxxxxxxx</t>
  </si>
  <si>
    <t>Account #:</t>
  </si>
  <si>
    <t>Next Due Date</t>
  </si>
  <si>
    <t>Opening Balance</t>
  </si>
  <si>
    <t>Remaining Y-T-D Balances</t>
  </si>
  <si>
    <t>In Review</t>
  </si>
  <si>
    <t>Total Debit Entries Y-T-D</t>
  </si>
  <si>
    <t>Total Credit Entries Y-T-D</t>
  </si>
  <si>
    <t>Scheduled Monthly</t>
  </si>
  <si>
    <t>Monthly Credit Entry</t>
  </si>
  <si>
    <t>Credit Expense Entries</t>
  </si>
  <si>
    <t>Reconciliation Comments</t>
  </si>
  <si>
    <t>Distr.</t>
  </si>
  <si>
    <t>Suffix</t>
  </si>
  <si>
    <t>A</t>
  </si>
  <si>
    <t>B</t>
  </si>
  <si>
    <t>D</t>
  </si>
  <si>
    <t>E</t>
  </si>
  <si>
    <t>F</t>
  </si>
  <si>
    <t>Z</t>
  </si>
  <si>
    <t>Ref</t>
  </si>
  <si>
    <t>Vendor-2</t>
  </si>
  <si>
    <t>Vendor2-Comment1</t>
  </si>
  <si>
    <t>Vendor2-Comment2</t>
  </si>
  <si>
    <t>Vendor2-Comment3</t>
  </si>
  <si>
    <t>Vendor-3</t>
  </si>
  <si>
    <t>Vendor3-Comment1</t>
  </si>
  <si>
    <t>Vendor3-Comment2</t>
  </si>
  <si>
    <t>Vendor3-Comment3</t>
  </si>
  <si>
    <t>Vendor-4</t>
  </si>
  <si>
    <t>Vendor4-Comment1</t>
  </si>
  <si>
    <t>Vendor4-Comment2</t>
  </si>
  <si>
    <t>Vendor4-Comment3</t>
  </si>
  <si>
    <t>Vendor-5</t>
  </si>
  <si>
    <t>Vendor5-Comment1</t>
  </si>
  <si>
    <t>Vendor5-Comment2</t>
  </si>
  <si>
    <t>Vendor5-Comment3</t>
  </si>
  <si>
    <t>Vendor-6</t>
  </si>
  <si>
    <t>Vendor6-Comment1</t>
  </si>
  <si>
    <t>Vendor6-Comment2</t>
  </si>
  <si>
    <t>Vendor6-Comment3</t>
  </si>
  <si>
    <t>Vendor-7</t>
  </si>
  <si>
    <t>Vendor7-Comment1</t>
  </si>
  <si>
    <t>Vendor7-Comment2</t>
  </si>
  <si>
    <t>Vendor7-Comment3</t>
  </si>
  <si>
    <t>Vendor-8</t>
  </si>
  <si>
    <t>Vendor8-Comment1</t>
  </si>
  <si>
    <t>Vendor8-Comment2</t>
  </si>
  <si>
    <t>Vendor8-Comment3</t>
  </si>
  <si>
    <t>Vendor-9</t>
  </si>
  <si>
    <t>Vendor9-Comment1</t>
  </si>
  <si>
    <t>Vendor9-Comment2</t>
  </si>
  <si>
    <t>Vendor9-Comment3</t>
  </si>
  <si>
    <t>Vendor-10</t>
  </si>
  <si>
    <t>Vendor10-Comment1</t>
  </si>
  <si>
    <t>Vendor10-Comment2</t>
  </si>
  <si>
    <t>Vendor10-Comment3</t>
  </si>
  <si>
    <t>Vendor-11</t>
  </si>
  <si>
    <t>Vendor11-Comment1</t>
  </si>
  <si>
    <t>Vendor11-Comment2</t>
  </si>
  <si>
    <t>Vendor22-Comment3</t>
  </si>
  <si>
    <t>Vendor11-Comment3</t>
  </si>
  <si>
    <t>Vendor-12</t>
  </si>
  <si>
    <t>Vendor12-Comment1</t>
  </si>
  <si>
    <t>Vendor12-Comment2</t>
  </si>
  <si>
    <t>Vendor12-Comment3</t>
  </si>
  <si>
    <t>Vendor-13</t>
  </si>
  <si>
    <t>Vendor13-Comment1</t>
  </si>
  <si>
    <t>Vendor13-Comment2</t>
  </si>
  <si>
    <t>Vendor13-Comment3</t>
  </si>
  <si>
    <t>Vendor-14</t>
  </si>
  <si>
    <t>Vendor14-Comment1</t>
  </si>
  <si>
    <t>Vendor14-Comment2</t>
  </si>
  <si>
    <t>Vendor14-Comment3</t>
  </si>
  <si>
    <t>Vendor-15</t>
  </si>
  <si>
    <t>Vendor15-Comment1</t>
  </si>
  <si>
    <t>Vendor15-Comment2</t>
  </si>
  <si>
    <t>Vendor15-Comment3</t>
  </si>
  <si>
    <t>Vendor-16</t>
  </si>
  <si>
    <t>Vendor16-Comment1</t>
  </si>
  <si>
    <t>Vendor16-Comment2</t>
  </si>
  <si>
    <t>Vendor16-Comment3</t>
  </si>
  <si>
    <t>Vendor-17</t>
  </si>
  <si>
    <t>Vendor17-Comment1</t>
  </si>
  <si>
    <t>Vendor17-Comment2</t>
  </si>
  <si>
    <t>Vendor17-Comment3</t>
  </si>
  <si>
    <t>Vendor-18</t>
  </si>
  <si>
    <t>Vendor18-Comment1</t>
  </si>
  <si>
    <t>Vendor18-Comment2</t>
  </si>
  <si>
    <t>Vendor18-Comment3</t>
  </si>
  <si>
    <t>Vendor-19</t>
  </si>
  <si>
    <t>Vendor19-Comment1</t>
  </si>
  <si>
    <t>Vendor19-Comment2</t>
  </si>
  <si>
    <t>Vendor19-Comment3</t>
  </si>
  <si>
    <t>Vendor-20</t>
  </si>
  <si>
    <t>Vendor20-Comment1</t>
  </si>
  <si>
    <t>Vendor20-Comment2</t>
  </si>
  <si>
    <t>Vendor20-Comment3</t>
  </si>
  <si>
    <t>Vendor-21</t>
  </si>
  <si>
    <t>Vendor21-Comment1</t>
  </si>
  <si>
    <t>Vendor21-Comment2</t>
  </si>
  <si>
    <t>Vendor21-Comment3</t>
  </si>
  <si>
    <t>Vendor-22</t>
  </si>
  <si>
    <t>Vendor22-Comment1</t>
  </si>
  <si>
    <t>Vendor22-Comment2</t>
  </si>
  <si>
    <t>Vendor-23</t>
  </si>
  <si>
    <t>Vendor23-Comment1</t>
  </si>
  <si>
    <t>Vendor23-Comment2</t>
  </si>
  <si>
    <t>Vendor23-Comment3</t>
  </si>
  <si>
    <t>Vendor-24</t>
  </si>
  <si>
    <t>Vendor24-Comment1</t>
  </si>
  <si>
    <t>Vendor24-Comment2</t>
  </si>
  <si>
    <t>Vendor24-Comment3</t>
  </si>
  <si>
    <t>Actual Calculated Required Monthly Entry</t>
  </si>
  <si>
    <t>Reference ID:</t>
  </si>
  <si>
    <t>Due Date</t>
  </si>
  <si>
    <t>Month</t>
  </si>
  <si>
    <t>Year</t>
  </si>
  <si>
    <t>Currently Active Month-Year in Review:</t>
  </si>
  <si>
    <t>Vendor Name</t>
  </si>
  <si>
    <t>Dollar Amounts</t>
  </si>
  <si>
    <t>IntactAuto.com</t>
  </si>
  <si>
    <t>© 2008 All Rights Reserved</t>
  </si>
  <si>
    <r>
      <t>IntactAuto.com</t>
    </r>
    <r>
      <rPr>
        <sz val="10"/>
        <color indexed="22"/>
        <rFont val="Arial"/>
        <family val="2"/>
      </rPr>
      <t xml:space="preserve"> © 2008 All Rights Reserved</t>
    </r>
  </si>
  <si>
    <t>categories. The worksheets where originally designed specifically for the automotive business but have been modified so that any business</t>
  </si>
  <si>
    <t>allow you to allocate the monthly accounting entries to departmental expense accounts based on a percentage distribution technique.</t>
  </si>
  <si>
    <t>Note, these spreadsheets need not be limited to prepays only, with a little creativity on your part</t>
  </si>
  <si>
    <t>they may be used for tracking Accrued Liabilities as well.</t>
  </si>
  <si>
    <t>Spreadsheets - Key Reports Included in this Workbook</t>
  </si>
  <si>
    <t>As you use and review these user-friendly templates available within this workbook you will find additional interesting and useful</t>
  </si>
  <si>
    <r>
      <t>Available Spreadsheets</t>
    </r>
    <r>
      <rPr>
        <sz val="12"/>
        <rFont val="Arial"/>
        <family val="2"/>
      </rPr>
      <t xml:space="preserve"> addressed within this Excel® workbook:</t>
    </r>
  </si>
  <si>
    <t>Within this spreadsheet you would establish the individual Pre-Pays setup within the account and record both</t>
  </si>
  <si>
    <t>the Debit and Credit entries made monthly. Verification of month-end totals will be displayed on this spreadsheet.</t>
  </si>
  <si>
    <t>Key items that should be inputted when establishing a Pre-Pay are as follows:</t>
  </si>
  <si>
    <t>Month-End in which the item should be fully expensed</t>
  </si>
  <si>
    <t>Predefined value if any at any given time (Usually Year-End)</t>
  </si>
  <si>
    <r>
      <t>Note:</t>
    </r>
    <r>
      <rPr>
        <sz val="10"/>
        <rFont val="Arial"/>
        <family val="0"/>
      </rPr>
      <t xml:space="preserve"> A sample entry is included in this spreadsheet; Simply type your entry over it as you proceed.</t>
    </r>
  </si>
  <si>
    <t>and the allocation of the expense per department.</t>
  </si>
  <si>
    <t>forecast upcoming MONTHLY cash requirements for all pre-established.</t>
  </si>
  <si>
    <t>Program &amp; Template Usage:</t>
  </si>
  <si>
    <r>
      <t xml:space="preserve">As a reminder, color coding plays a big part in this spreadsheet usage.  The only field that a user may input data is </t>
    </r>
    <r>
      <rPr>
        <b/>
        <sz val="10"/>
        <rFont val="Arial"/>
        <family val="2"/>
      </rPr>
      <t>YELLOW</t>
    </r>
    <r>
      <rPr>
        <sz val="10"/>
        <rFont val="Arial"/>
        <family val="2"/>
      </rPr>
      <t xml:space="preserve"> in color.</t>
    </r>
  </si>
  <si>
    <r>
      <t xml:space="preserve">You will also notice that input cells may turn RED, indicating a potential error, if so you may be able to input an entry into a </t>
    </r>
    <r>
      <rPr>
        <b/>
        <sz val="10"/>
        <rFont val="Arial"/>
        <family val="2"/>
      </rPr>
      <t>RED</t>
    </r>
    <r>
      <rPr>
        <sz val="10"/>
        <rFont val="Arial"/>
        <family val="0"/>
      </rPr>
      <t xml:space="preserve"> cell.</t>
    </r>
  </si>
  <si>
    <t>Helpful Hints:</t>
  </si>
  <si>
    <t xml:space="preserve">Use at minimum a Vendor name in the description field when posting to a General Ledger Account, Debit and Credits. </t>
  </si>
  <si>
    <t>(The Monthly General Journal Worksheet will help and provide entry consistency)</t>
  </si>
  <si>
    <t xml:space="preserve"> you have 1 of 2 options. </t>
  </si>
  <si>
    <t>Last and most importantly, if you have questions as to how to use this workbook or want additional information;</t>
  </si>
  <si>
    <t>IntactAuto.com, © All Rights Reserved</t>
  </si>
  <si>
    <t>both Debit and Credit entries made due to any one given expense while calculating the remaining balance of the scheduled expenditure.</t>
  </si>
  <si>
    <t>General Ledger entries posted into accounting throughout any given year. The spreadsheet templates will in a sophisticated manner,</t>
  </si>
  <si>
    <t>yet easily understood manner store data on a month-to-month, year-to-date worksheet capable of displaying the cumulative totals of</t>
  </si>
  <si>
    <t xml:space="preserve">As for the complexity of these spreadsheets they are designed for everyone and can be utilized by both an Excel novice or a top financial </t>
  </si>
  <si>
    <t>consultant for presentation to upper management. All worksheets are protected, preventing unintentional damage to pre-defined formulas</t>
  </si>
  <si>
    <r>
      <t>and calculations. Simply look for a "</t>
    </r>
    <r>
      <rPr>
        <b/>
        <sz val="10"/>
        <rFont val="Arial"/>
        <family val="2"/>
      </rPr>
      <t>YELLOW</t>
    </r>
    <r>
      <rPr>
        <sz val="10"/>
        <rFont val="Arial"/>
        <family val="0"/>
      </rPr>
      <t xml:space="preserve">" cell and input your data within, no other cells within these spreadsheets will allow modification. </t>
    </r>
  </si>
  <si>
    <t>You will also find that many comment fields exist next to the required input cells to assist you as proceed through your account analysis.</t>
  </si>
  <si>
    <t>monthly dollar value entries, missed accounting entries, or identify other potential errors.</t>
  </si>
  <si>
    <t xml:space="preserve">By using the templates provided you be able to easily review the monthly General Ledger values within minutes and identify either improper </t>
  </si>
  <si>
    <t>Vendor Names &amp; Comments Regarding a Prepay</t>
  </si>
  <si>
    <t>Your Estimated Monthly Accounting Value Entry</t>
  </si>
  <si>
    <t>Next Pre-Payment Due Date, Required for Cash Management</t>
  </si>
  <si>
    <r>
      <t xml:space="preserve">General Journal Worksheet - </t>
    </r>
    <r>
      <rPr>
        <sz val="11"/>
        <color indexed="18"/>
        <rFont val="Arial"/>
        <family val="2"/>
      </rPr>
      <t>Detailed Expense Account Number and Allocation Per Department</t>
    </r>
  </si>
  <si>
    <r>
      <t xml:space="preserve">Pending Cash Requirements - </t>
    </r>
    <r>
      <rPr>
        <sz val="11"/>
        <color indexed="18"/>
        <rFont val="Arial"/>
        <family val="2"/>
      </rPr>
      <t>Summarized Future Monthly Cash Expenditures Coming Due</t>
    </r>
  </si>
  <si>
    <r>
      <t xml:space="preserve">1- </t>
    </r>
    <r>
      <rPr>
        <sz val="10"/>
        <rFont val="Arial"/>
        <family val="2"/>
      </rPr>
      <t xml:space="preserve">The standard accounting approach would be to Credit-Accrue the liability and Debit-Accrue the Prepay </t>
    </r>
  </si>
  <si>
    <t>accounts be sure to deduct the projected value entered on this worksheet from your General Ledger Balance.</t>
  </si>
  <si>
    <r>
      <t xml:space="preserve">E-mail </t>
    </r>
    <r>
      <rPr>
        <b/>
        <sz val="11"/>
        <color indexed="18"/>
        <rFont val="Arial"/>
        <family val="2"/>
      </rPr>
      <t xml:space="preserve">or </t>
    </r>
    <r>
      <rPr>
        <b/>
        <sz val="11"/>
        <rFont val="Arial"/>
        <family val="2"/>
      </rPr>
      <t xml:space="preserve">Call,  </t>
    </r>
    <r>
      <rPr>
        <b/>
        <sz val="11"/>
        <color indexed="18"/>
        <rFont val="Arial"/>
        <family val="2"/>
      </rPr>
      <t>IntactAuto Support: ExcelHelp@IntactAuto.com or visit the Website: www.IntactAuto.com</t>
    </r>
  </si>
  <si>
    <t>with varying accounting numbering systems. You will also find that the spreadsheet generated General Journal monthly posting worksheets</t>
  </si>
  <si>
    <t>Creation Date:12/15/2009</t>
  </si>
  <si>
    <t xml:space="preserve">Prepaid Projected Monthly Cash Requirements </t>
  </si>
  <si>
    <t>General Journal: Prepaid Monthly Expense Worksheet</t>
  </si>
  <si>
    <t>Prepaid Insurance</t>
  </si>
  <si>
    <t>Expense Prepaid by Month-End, (mm/yyyy)</t>
  </si>
  <si>
    <t>Accrued / Schedules Prepaid Entries - Debit</t>
  </si>
  <si>
    <t>Prepaid Comments</t>
  </si>
  <si>
    <t>Prepaid Expense Analysis Worksheets</t>
  </si>
  <si>
    <t>These Excel® spreadsheets are solely designed to simplify the somewhat time-consuming process of analyzing Prepaid Expense</t>
  </si>
  <si>
    <t>These specific spreadsheets are currently designed to handle up-to 24 different Prepaid expenditures posted to any given account of your</t>
  </si>
  <si>
    <t>organization may utilize them when analyzing Prepaid expenditures. They are also designed to be utilized by any automotive franchise</t>
  </si>
  <si>
    <t>calculations and reports not mentioned below. This program does allow you to track 24 specific Vendors or Prepaid classifications</t>
  </si>
  <si>
    <t>per workbook. Examples of multiple workbooks; Prepaid Insurances, Prepaid Taxes, Prepaid Other - Store #1.</t>
  </si>
  <si>
    <t>Prepaid Analysis - Monthly Detailed Analysis Worksheet</t>
  </si>
  <si>
    <t>Within this monthly posting worksheet you would identify which accounts the Prepaid is to be expensed</t>
  </si>
  <si>
    <t>This worksheet extracts the next Pre-Payment Due Date from the Prepaid Analysis worksheet and allows you to</t>
  </si>
  <si>
    <t>Allows create a Prepaid General Ledger accounts to retain detailed information</t>
  </si>
  <si>
    <t>If a Prepaid payment has NOT been posted to the G/L but you would like to determine the monthly expenditure to be posted</t>
  </si>
  <si>
    <t xml:space="preserve">2 - Enter the projected Prepay amount as a being balance on your Prepaid Analysis worksheet and as you reconcile the </t>
  </si>
  <si>
    <r>
      <t xml:space="preserve">choosing which would include </t>
    </r>
    <r>
      <rPr>
        <b/>
        <sz val="10"/>
        <rFont val="Arial"/>
        <family val="2"/>
      </rPr>
      <t>Prepaid Insurances</t>
    </r>
    <r>
      <rPr>
        <sz val="10"/>
        <rFont val="Arial"/>
        <family val="0"/>
      </rPr>
      <t xml:space="preserve">, </t>
    </r>
    <r>
      <rPr>
        <b/>
        <sz val="10"/>
        <rFont val="Arial"/>
        <family val="2"/>
      </rPr>
      <t>Prepaid Taxes</t>
    </r>
    <r>
      <rPr>
        <sz val="10"/>
        <rFont val="Arial"/>
        <family val="0"/>
      </rPr>
      <t xml:space="preserve">, </t>
    </r>
    <r>
      <rPr>
        <b/>
        <sz val="10"/>
        <rFont val="Arial"/>
        <family val="2"/>
      </rPr>
      <t>Prepaid Other</t>
    </r>
    <r>
      <rPr>
        <sz val="10"/>
        <rFont val="Arial"/>
        <family val="0"/>
      </rPr>
      <t>, and any Sub-Accounts created within these</t>
    </r>
  </si>
  <si>
    <t>The Bottom line, "Gain control of your Prepaid expenditures with ease and save yourself an unbelievable amount of time analyzing"</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</si>
</sst>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dd/yy;@"/>
    <numFmt numFmtId="166" formatCode="m/d/yyyy;@"/>
    <numFmt numFmtId="167" formatCode="[$-409]mmmm\-yy;@"/>
    <numFmt numFmtId="168" formatCode="0.00_);\(0.00\)"/>
    <numFmt numFmtId="169" formatCode="0_);\(0\)"/>
    <numFmt numFmtId="170" formatCode="[$-409]mmmm\ d\,\ yyyy;@"/>
    <numFmt numFmtId="171" formatCode="[$-409]d\-mmm\-yyyy;@"/>
  </numFmts>
  <fonts count="38">
    <font>
      <sz val="10"/>
      <name val="Arial"/>
      <family val="0"/>
    </font>
    <font>
      <b/>
      <sz val="9"/>
      <name val="Arial"/>
      <family val="0"/>
    </font>
    <font>
      <b/>
      <sz val="8"/>
      <name val="Arial"/>
      <family val="0"/>
    </font>
    <font>
      <b/>
      <sz val="10"/>
      <name val="Arial"/>
      <family val="0"/>
    </font>
    <font>
      <sz val="8"/>
      <name val="Arial"/>
      <family val="0"/>
    </font>
    <font>
      <b/>
      <i/>
      <sz val="14"/>
      <name val="Arial"/>
      <family val="0"/>
    </font>
    <font>
      <b/>
      <sz val="12"/>
      <name val="Arial"/>
      <family val="0"/>
    </font>
    <font>
      <b/>
      <sz val="8"/>
      <color indexed="60"/>
      <name val="Arial"/>
      <family val="2"/>
    </font>
    <font>
      <b/>
      <sz val="10"/>
      <color indexed="62"/>
      <name val="Arial"/>
      <family val="2"/>
    </font>
    <font>
      <b/>
      <sz val="9"/>
      <color indexed="62"/>
      <name val="Arial"/>
      <family val="2"/>
    </font>
    <font>
      <sz val="9"/>
      <name val="Arial"/>
      <family val="2"/>
    </font>
    <font>
      <sz val="8"/>
      <color indexed="18"/>
      <name val="Arial"/>
      <family val="2"/>
    </font>
    <font>
      <sz val="8"/>
      <name val="Tahoma"/>
      <family val="0"/>
    </font>
    <font>
      <b/>
      <sz val="8"/>
      <name val="Tahoma"/>
      <family val="0"/>
    </font>
    <font>
      <u val="single"/>
      <sz val="8"/>
      <name val="Tahoma"/>
      <family val="2"/>
    </font>
    <font>
      <sz val="7"/>
      <color indexed="62"/>
      <name val="Arial"/>
      <family val="2"/>
    </font>
    <font>
      <sz val="9"/>
      <color indexed="62"/>
      <name val="Arial"/>
      <family val="2"/>
    </font>
    <font>
      <b/>
      <sz val="14"/>
      <name val="Arial"/>
      <family val="2"/>
    </font>
    <font>
      <b/>
      <sz val="14"/>
      <color indexed="9"/>
      <name val="Arial"/>
      <family val="0"/>
    </font>
    <font>
      <b/>
      <sz val="12"/>
      <color indexed="9"/>
      <name val="Arial"/>
      <family val="0"/>
    </font>
    <font>
      <b/>
      <sz val="11"/>
      <name val="Arial"/>
      <family val="0"/>
    </font>
    <font>
      <b/>
      <sz val="14"/>
      <color indexed="62"/>
      <name val="Arial"/>
      <family val="0"/>
    </font>
    <font>
      <sz val="11"/>
      <name val="Arial"/>
      <family val="0"/>
    </font>
    <font>
      <b/>
      <sz val="18"/>
      <color indexed="62"/>
      <name val="Arial"/>
      <family val="0"/>
    </font>
    <font>
      <b/>
      <sz val="12"/>
      <color indexed="62"/>
      <name val="Arial"/>
      <family val="0"/>
    </font>
    <font>
      <b/>
      <u val="single"/>
      <sz val="8"/>
      <name val="Tahoma"/>
      <family val="2"/>
    </font>
    <font>
      <b/>
      <sz val="14"/>
      <color indexed="22"/>
      <name val="Arial"/>
      <family val="0"/>
    </font>
    <font>
      <sz val="9"/>
      <color indexed="22"/>
      <name val="Arial"/>
      <family val="0"/>
    </font>
    <font>
      <b/>
      <sz val="10"/>
      <color indexed="22"/>
      <name val="Arial"/>
      <family val="2"/>
    </font>
    <font>
      <sz val="10"/>
      <color indexed="22"/>
      <name val="Arial"/>
      <family val="2"/>
    </font>
    <font>
      <b/>
      <i/>
      <sz val="11"/>
      <name val="Arial"/>
      <family val="2"/>
    </font>
    <font>
      <b/>
      <i/>
      <sz val="10"/>
      <name val="Arial"/>
      <family val="2"/>
    </font>
    <font>
      <sz val="12"/>
      <name val="Arial"/>
      <family val="2"/>
    </font>
    <font>
      <b/>
      <sz val="14"/>
      <color indexed="18"/>
      <name val="Arial"/>
      <family val="2"/>
    </font>
    <font>
      <b/>
      <sz val="11"/>
      <color indexed="18"/>
      <name val="Arial"/>
      <family val="2"/>
    </font>
    <font>
      <sz val="11"/>
      <color indexed="18"/>
      <name val="Arial"/>
      <family val="2"/>
    </font>
    <font>
      <b/>
      <sz val="11"/>
      <color indexed="22"/>
      <name val="Arial"/>
      <family val="2"/>
    </font>
    <font>
      <b/>
      <sz val="10"/>
      <color indexed="55"/>
      <name val="Arial"/>
      <family val="2"/>
    </font>
  </fonts>
  <fills count="12">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5"/>
        <bgColor indexed="64"/>
      </patternFill>
    </fill>
    <fill>
      <patternFill patternType="solid">
        <fgColor indexed="13"/>
        <bgColor indexed="64"/>
      </patternFill>
    </fill>
    <fill>
      <patternFill patternType="solid">
        <fgColor indexed="22"/>
        <bgColor indexed="64"/>
      </patternFill>
    </fill>
    <fill>
      <patternFill patternType="solid">
        <fgColor indexed="11"/>
        <bgColor indexed="64"/>
      </patternFill>
    </fill>
    <fill>
      <patternFill patternType="solid">
        <fgColor indexed="47"/>
        <bgColor indexed="64"/>
      </patternFill>
    </fill>
    <fill>
      <patternFill patternType="solid">
        <fgColor indexed="15"/>
        <bgColor indexed="64"/>
      </patternFill>
    </fill>
  </fills>
  <borders count="43">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color indexed="63"/>
      </top>
      <bottom style="thin"/>
    </border>
    <border>
      <left style="medium"/>
      <right style="medium"/>
      <top style="medium"/>
      <bottom style="thin"/>
    </border>
    <border>
      <left style="medium"/>
      <right style="medium"/>
      <top style="thin"/>
      <bottom style="medium"/>
    </border>
    <border>
      <left style="thin"/>
      <right>
        <color indexed="63"/>
      </right>
      <top>
        <color indexed="63"/>
      </top>
      <bottom style="thin"/>
    </border>
    <border>
      <left style="medium"/>
      <right style="medium"/>
      <top>
        <color indexed="63"/>
      </top>
      <bottom>
        <color indexed="63"/>
      </bottom>
    </border>
    <border>
      <left>
        <color indexed="63"/>
      </left>
      <right>
        <color indexed="63"/>
      </right>
      <top>
        <color indexed="63"/>
      </top>
      <bottom style="thin"/>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medium"/>
    </border>
    <border>
      <left style="thin"/>
      <right style="thin"/>
      <top style="medium"/>
      <bottom style="medium"/>
    </border>
    <border>
      <left>
        <color indexed="63"/>
      </left>
      <right style="thin"/>
      <top style="medium"/>
      <bottom style="medium"/>
    </border>
    <border>
      <left style="thin"/>
      <right style="medium"/>
      <top style="medium"/>
      <bottom style="mediu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4">
    <xf numFmtId="0" fontId="0" fillId="0" borderId="0" xfId="0" applyAlignment="1">
      <alignment/>
    </xf>
    <xf numFmtId="0" fontId="0" fillId="0" borderId="1" xfId="0" applyBorder="1" applyAlignment="1">
      <alignment horizontal="center"/>
    </xf>
    <xf numFmtId="0" fontId="0" fillId="0" borderId="1" xfId="0" applyBorder="1" applyAlignment="1">
      <alignment/>
    </xf>
    <xf numFmtId="0" fontId="3" fillId="0" borderId="1" xfId="0" applyFont="1" applyBorder="1" applyAlignment="1">
      <alignment horizontal="center"/>
    </xf>
    <xf numFmtId="0" fontId="0" fillId="0" borderId="2" xfId="0" applyBorder="1" applyAlignment="1">
      <alignment horizontal="center"/>
    </xf>
    <xf numFmtId="0" fontId="3" fillId="0" borderId="3" xfId="0" applyFont="1" applyBorder="1" applyAlignment="1">
      <alignment horizontal="center"/>
    </xf>
    <xf numFmtId="0" fontId="0" fillId="0" borderId="4" xfId="0" applyBorder="1" applyAlignment="1">
      <alignment horizontal="center"/>
    </xf>
    <xf numFmtId="0" fontId="3" fillId="0" borderId="5" xfId="0" applyFont="1" applyBorder="1" applyAlignment="1">
      <alignment horizontal="center"/>
    </xf>
    <xf numFmtId="0" fontId="0" fillId="0" borderId="5" xfId="0" applyBorder="1" applyAlignment="1">
      <alignment horizontal="center"/>
    </xf>
    <xf numFmtId="0" fontId="3" fillId="0" borderId="6" xfId="0" applyFont="1" applyBorder="1" applyAlignment="1">
      <alignment horizontal="center"/>
    </xf>
    <xf numFmtId="44" fontId="4" fillId="2" borderId="7" xfId="0" applyNumberFormat="1" applyFont="1" applyFill="1" applyBorder="1" applyAlignment="1" applyProtection="1">
      <alignment horizontal="center"/>
      <protection locked="0"/>
    </xf>
    <xf numFmtId="167" fontId="4" fillId="2" borderId="8" xfId="0" applyNumberFormat="1" applyFont="1" applyFill="1" applyBorder="1" applyAlignment="1" applyProtection="1">
      <alignment horizontal="center"/>
      <protection locked="0"/>
    </xf>
    <xf numFmtId="0" fontId="4" fillId="2" borderId="7" xfId="0" applyNumberFormat="1" applyFont="1" applyFill="1" applyBorder="1" applyAlignment="1" applyProtection="1">
      <alignment horizontal="center"/>
      <protection locked="0"/>
    </xf>
    <xf numFmtId="170" fontId="4" fillId="2" borderId="8" xfId="0" applyNumberFormat="1" applyFont="1" applyFill="1" applyBorder="1" applyAlignment="1" applyProtection="1">
      <alignment horizontal="center"/>
      <protection locked="0"/>
    </xf>
    <xf numFmtId="0" fontId="0" fillId="0" borderId="0" xfId="0" applyAlignment="1" applyProtection="1">
      <alignment/>
      <protection/>
    </xf>
    <xf numFmtId="0" fontId="6" fillId="0" borderId="0" xfId="0" applyFont="1" applyAlignment="1" applyProtection="1">
      <alignment horizontal="right"/>
      <protection/>
    </xf>
    <xf numFmtId="0" fontId="5" fillId="0" borderId="0" xfId="0" applyFont="1" applyFill="1" applyBorder="1" applyAlignment="1" applyProtection="1">
      <alignment/>
      <protection/>
    </xf>
    <xf numFmtId="0" fontId="6" fillId="0" borderId="0" xfId="0" applyNumberFormat="1" applyFont="1" applyFill="1" applyBorder="1" applyAlignment="1" applyProtection="1">
      <alignment horizontal="center"/>
      <protection/>
    </xf>
    <xf numFmtId="0" fontId="2" fillId="0" borderId="0" xfId="0" applyFont="1" applyAlignment="1" applyProtection="1">
      <alignment horizontal="center"/>
      <protection/>
    </xf>
    <xf numFmtId="0" fontId="4" fillId="3" borderId="9" xfId="0" applyFont="1" applyFill="1" applyBorder="1" applyAlignment="1" applyProtection="1">
      <alignment horizontal="center" vertical="center"/>
      <protection/>
    </xf>
    <xf numFmtId="0" fontId="2" fillId="0" borderId="0" xfId="0" applyFont="1" applyBorder="1" applyAlignment="1" applyProtection="1">
      <alignment/>
      <protection/>
    </xf>
    <xf numFmtId="0" fontId="4" fillId="3" borderId="10" xfId="0" applyFont="1" applyFill="1" applyBorder="1" applyAlignment="1" applyProtection="1">
      <alignment horizontal="center" vertical="center"/>
      <protection/>
    </xf>
    <xf numFmtId="0" fontId="0" fillId="0" borderId="0" xfId="0" applyBorder="1" applyAlignment="1" applyProtection="1">
      <alignment/>
      <protection/>
    </xf>
    <xf numFmtId="0" fontId="0" fillId="0" borderId="0" xfId="0" applyBorder="1" applyAlignment="1" applyProtection="1">
      <alignment horizontal="center"/>
      <protection/>
    </xf>
    <xf numFmtId="44" fontId="4" fillId="4" borderId="7" xfId="0" applyNumberFormat="1" applyFont="1" applyFill="1" applyBorder="1" applyAlignment="1" applyProtection="1">
      <alignment horizontal="center"/>
      <protection/>
    </xf>
    <xf numFmtId="0" fontId="8" fillId="0" borderId="11" xfId="0" applyFont="1" applyBorder="1" applyAlignment="1" applyProtection="1">
      <alignment horizontal="center"/>
      <protection/>
    </xf>
    <xf numFmtId="0" fontId="1" fillId="0" borderId="0" xfId="0" applyFont="1" applyFill="1" applyBorder="1" applyAlignment="1" applyProtection="1">
      <alignment/>
      <protection/>
    </xf>
    <xf numFmtId="165" fontId="11" fillId="4" borderId="12" xfId="0" applyNumberFormat="1" applyFont="1" applyFill="1" applyBorder="1" applyAlignment="1" applyProtection="1">
      <alignment/>
      <protection/>
    </xf>
    <xf numFmtId="165" fontId="11" fillId="4" borderId="13" xfId="0" applyNumberFormat="1" applyFont="1" applyFill="1" applyBorder="1" applyAlignment="1" applyProtection="1">
      <alignment/>
      <protection/>
    </xf>
    <xf numFmtId="165" fontId="4" fillId="4" borderId="14" xfId="0" applyNumberFormat="1" applyFont="1" applyFill="1" applyBorder="1" applyAlignment="1" applyProtection="1">
      <alignment/>
      <protection/>
    </xf>
    <xf numFmtId="165" fontId="11" fillId="4" borderId="14" xfId="0" applyNumberFormat="1" applyFont="1" applyFill="1" applyBorder="1" applyAlignment="1" applyProtection="1">
      <alignment/>
      <protection/>
    </xf>
    <xf numFmtId="0" fontId="4" fillId="0" borderId="0" xfId="0" applyFont="1" applyFill="1" applyBorder="1" applyAlignment="1" applyProtection="1">
      <alignment horizontal="center"/>
      <protection/>
    </xf>
    <xf numFmtId="165" fontId="11" fillId="4" borderId="15" xfId="0" applyNumberFormat="1" applyFont="1" applyFill="1" applyBorder="1" applyAlignment="1" applyProtection="1">
      <alignment/>
      <protection/>
    </xf>
    <xf numFmtId="165" fontId="11" fillId="4" borderId="16" xfId="0" applyNumberFormat="1" applyFont="1" applyFill="1" applyBorder="1" applyAlignment="1" applyProtection="1">
      <alignment/>
      <protection/>
    </xf>
    <xf numFmtId="165" fontId="11" fillId="4" borderId="17" xfId="0" applyNumberFormat="1" applyFont="1" applyFill="1" applyBorder="1" applyAlignment="1" applyProtection="1">
      <alignment/>
      <protection/>
    </xf>
    <xf numFmtId="0" fontId="2" fillId="0" borderId="0" xfId="0" applyFont="1" applyAlignment="1" applyProtection="1">
      <alignment horizontal="left" indent="2"/>
      <protection/>
    </xf>
    <xf numFmtId="165" fontId="2" fillId="0" borderId="0" xfId="0" applyNumberFormat="1" applyFont="1" applyAlignment="1" applyProtection="1">
      <alignment horizontal="left" indent="2"/>
      <protection/>
    </xf>
    <xf numFmtId="44" fontId="4" fillId="0" borderId="0" xfId="0" applyNumberFormat="1" applyFont="1" applyAlignment="1" applyProtection="1">
      <alignment horizontal="center"/>
      <protection/>
    </xf>
    <xf numFmtId="0" fontId="0" fillId="0" borderId="0" xfId="0" applyFont="1" applyFill="1" applyBorder="1" applyAlignment="1" applyProtection="1">
      <alignment/>
      <protection/>
    </xf>
    <xf numFmtId="0" fontId="9" fillId="0" borderId="0" xfId="0" applyFont="1" applyBorder="1" applyAlignment="1" applyProtection="1">
      <alignment/>
      <protection/>
    </xf>
    <xf numFmtId="44" fontId="4" fillId="5" borderId="1" xfId="0" applyNumberFormat="1" applyFont="1" applyFill="1" applyBorder="1" applyAlignment="1" applyProtection="1">
      <alignment horizontal="center"/>
      <protection/>
    </xf>
    <xf numFmtId="0" fontId="10" fillId="0" borderId="0" xfId="0" applyFont="1" applyFill="1" applyBorder="1" applyAlignment="1" applyProtection="1">
      <alignment/>
      <protection/>
    </xf>
    <xf numFmtId="0" fontId="4" fillId="3" borderId="1"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44" fontId="4" fillId="3" borderId="18" xfId="0" applyNumberFormat="1" applyFont="1" applyFill="1" applyBorder="1" applyAlignment="1" applyProtection="1">
      <alignment/>
      <protection/>
    </xf>
    <xf numFmtId="1" fontId="0" fillId="0" borderId="0" xfId="0" applyNumberFormat="1" applyFont="1" applyFill="1" applyBorder="1" applyAlignment="1" applyProtection="1">
      <alignment horizontal="center"/>
      <protection/>
    </xf>
    <xf numFmtId="0" fontId="2" fillId="0" borderId="0" xfId="0" applyFont="1" applyAlignment="1" applyProtection="1">
      <alignment horizontal="center"/>
      <protection/>
    </xf>
    <xf numFmtId="44" fontId="4" fillId="4" borderId="1" xfId="0" applyNumberFormat="1" applyFont="1" applyFill="1" applyBorder="1" applyAlignment="1" applyProtection="1">
      <alignment/>
      <protection/>
    </xf>
    <xf numFmtId="44" fontId="4" fillId="0" borderId="0" xfId="0" applyNumberFormat="1" applyFont="1" applyAlignment="1" applyProtection="1">
      <alignment/>
      <protection/>
    </xf>
    <xf numFmtId="44" fontId="4" fillId="3" borderId="1" xfId="0" applyNumberFormat="1" applyFont="1" applyFill="1" applyBorder="1" applyAlignment="1" applyProtection="1">
      <alignment/>
      <protection/>
    </xf>
    <xf numFmtId="0" fontId="2" fillId="0" borderId="0" xfId="0" applyFont="1" applyBorder="1" applyAlignment="1" applyProtection="1">
      <alignment horizontal="center"/>
      <protection/>
    </xf>
    <xf numFmtId="44" fontId="4" fillId="0" borderId="0" xfId="0" applyNumberFormat="1" applyFont="1" applyFill="1" applyBorder="1" applyAlignment="1" applyProtection="1">
      <alignment/>
      <protection/>
    </xf>
    <xf numFmtId="0" fontId="4" fillId="0" borderId="0" xfId="0" applyFont="1" applyAlignment="1" applyProtection="1">
      <alignment/>
      <protection/>
    </xf>
    <xf numFmtId="44" fontId="4" fillId="6" borderId="1" xfId="0" applyNumberFormat="1" applyFont="1" applyFill="1" applyBorder="1" applyAlignment="1" applyProtection="1">
      <alignment/>
      <protection/>
    </xf>
    <xf numFmtId="1" fontId="2" fillId="0" borderId="0" xfId="0" applyNumberFormat="1" applyFont="1" applyAlignment="1" applyProtection="1">
      <alignment horizontal="center"/>
      <protection/>
    </xf>
    <xf numFmtId="165" fontId="1" fillId="0" borderId="0" xfId="0" applyNumberFormat="1" applyFont="1" applyAlignment="1" applyProtection="1">
      <alignment horizontal="center"/>
      <protection/>
    </xf>
    <xf numFmtId="44" fontId="2" fillId="0" borderId="0" xfId="0" applyNumberFormat="1" applyFont="1" applyAlignment="1" applyProtection="1">
      <alignment/>
      <protection/>
    </xf>
    <xf numFmtId="0" fontId="4" fillId="2" borderId="19" xfId="0" applyFont="1" applyFill="1" applyBorder="1" applyAlignment="1" applyProtection="1">
      <alignment horizontal="center" shrinkToFit="1"/>
      <protection locked="0"/>
    </xf>
    <xf numFmtId="0" fontId="4" fillId="2" borderId="7" xfId="0" applyFont="1" applyFill="1" applyBorder="1" applyAlignment="1" applyProtection="1">
      <alignment horizontal="center" shrinkToFit="1"/>
      <protection locked="0"/>
    </xf>
    <xf numFmtId="44" fontId="4" fillId="7" borderId="8" xfId="0" applyNumberFormat="1" applyFont="1" applyFill="1" applyBorder="1" applyAlignment="1" applyProtection="1">
      <alignment horizontal="center"/>
      <protection locked="0"/>
    </xf>
    <xf numFmtId="44" fontId="4" fillId="2" borderId="20" xfId="0" applyNumberFormat="1" applyFont="1" applyFill="1" applyBorder="1" applyAlignment="1" applyProtection="1">
      <alignment horizontal="center"/>
      <protection locked="0"/>
    </xf>
    <xf numFmtId="44" fontId="4" fillId="2" borderId="1" xfId="0" applyNumberFormat="1" applyFont="1" applyFill="1" applyBorder="1" applyAlignment="1" applyProtection="1">
      <alignment/>
      <protection locked="0"/>
    </xf>
    <xf numFmtId="0" fontId="4" fillId="8" borderId="1" xfId="0" applyFont="1" applyFill="1" applyBorder="1" applyAlignment="1" applyProtection="1">
      <alignment horizontal="center"/>
      <protection/>
    </xf>
    <xf numFmtId="0" fontId="4" fillId="4" borderId="21" xfId="0" applyFont="1" applyFill="1" applyBorder="1" applyAlignment="1" applyProtection="1">
      <alignment horizontal="center"/>
      <protection/>
    </xf>
    <xf numFmtId="169" fontId="4" fillId="9" borderId="22" xfId="0" applyNumberFormat="1" applyFont="1" applyFill="1" applyBorder="1" applyAlignment="1" applyProtection="1">
      <alignment horizontal="center"/>
      <protection/>
    </xf>
    <xf numFmtId="44" fontId="4" fillId="4" borderId="13" xfId="0" applyNumberFormat="1" applyFont="1" applyFill="1" applyBorder="1" applyAlignment="1" applyProtection="1">
      <alignment horizontal="center"/>
      <protection/>
    </xf>
    <xf numFmtId="44" fontId="4" fillId="4" borderId="16" xfId="0" applyNumberFormat="1" applyFont="1" applyFill="1" applyBorder="1" applyAlignment="1" applyProtection="1">
      <alignment horizontal="center"/>
      <protection/>
    </xf>
    <xf numFmtId="0" fontId="4" fillId="8" borderId="7" xfId="0" applyFont="1" applyFill="1" applyBorder="1" applyAlignment="1" applyProtection="1">
      <alignment horizontal="center"/>
      <protection/>
    </xf>
    <xf numFmtId="0" fontId="6" fillId="2" borderId="23" xfId="0" applyNumberFormat="1" applyFont="1" applyFill="1" applyBorder="1" applyAlignment="1" applyProtection="1">
      <alignment horizontal="center"/>
      <protection locked="0"/>
    </xf>
    <xf numFmtId="0" fontId="19" fillId="0" borderId="0" xfId="0" applyFont="1" applyAlignment="1" applyProtection="1">
      <alignment horizontal="right"/>
      <protection/>
    </xf>
    <xf numFmtId="0" fontId="19" fillId="0" borderId="0" xfId="0" applyNumberFormat="1" applyFont="1" applyFill="1" applyBorder="1" applyAlignment="1" applyProtection="1">
      <alignment horizontal="center"/>
      <protection/>
    </xf>
    <xf numFmtId="0" fontId="0" fillId="0" borderId="0" xfId="0" applyFill="1" applyBorder="1" applyAlignment="1" applyProtection="1">
      <alignment/>
      <protection/>
    </xf>
    <xf numFmtId="0" fontId="0" fillId="0" borderId="14" xfId="0" applyBorder="1" applyAlignment="1">
      <alignment horizontal="center"/>
    </xf>
    <xf numFmtId="0" fontId="0" fillId="4" borderId="1" xfId="0" applyFill="1" applyBorder="1" applyAlignment="1">
      <alignment horizontal="center"/>
    </xf>
    <xf numFmtId="44" fontId="0" fillId="4" borderId="1" xfId="0" applyNumberFormat="1" applyFill="1" applyBorder="1" applyAlignment="1">
      <alignment/>
    </xf>
    <xf numFmtId="44" fontId="0" fillId="3" borderId="1" xfId="0" applyNumberFormat="1" applyFill="1" applyBorder="1" applyAlignment="1">
      <alignment/>
    </xf>
    <xf numFmtId="0" fontId="0" fillId="0" borderId="14" xfId="0" applyBorder="1" applyAlignment="1">
      <alignment/>
    </xf>
    <xf numFmtId="0" fontId="20" fillId="0" borderId="1" xfId="0" applyFont="1" applyBorder="1" applyAlignment="1">
      <alignment horizontal="center"/>
    </xf>
    <xf numFmtId="0" fontId="20" fillId="0" borderId="3" xfId="0" applyFont="1" applyBorder="1" applyAlignment="1">
      <alignment horizontal="center"/>
    </xf>
    <xf numFmtId="0" fontId="0" fillId="4" borderId="14" xfId="0" applyFill="1" applyBorder="1" applyAlignment="1">
      <alignment horizontal="left" indent="1" shrinkToFit="1"/>
    </xf>
    <xf numFmtId="10" fontId="4" fillId="6" borderId="14" xfId="0" applyNumberFormat="1" applyFont="1" applyFill="1" applyBorder="1" applyAlignment="1">
      <alignment horizontal="center"/>
    </xf>
    <xf numFmtId="0" fontId="0" fillId="2" borderId="14" xfId="0" applyFill="1" applyBorder="1" applyAlignment="1" applyProtection="1">
      <alignment horizontal="center"/>
      <protection locked="0"/>
    </xf>
    <xf numFmtId="10" fontId="4" fillId="7" borderId="14" xfId="0" applyNumberFormat="1" applyFont="1" applyFill="1" applyBorder="1" applyAlignment="1" applyProtection="1">
      <alignment horizontal="center"/>
      <protection locked="0"/>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3" fillId="10" borderId="2" xfId="0" applyFont="1" applyFill="1" applyBorder="1" applyAlignment="1">
      <alignment horizont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17" fillId="0" borderId="0" xfId="0" applyFont="1" applyAlignment="1">
      <alignment vertical="center"/>
    </xf>
    <xf numFmtId="0" fontId="4" fillId="0" borderId="14" xfId="0" applyFont="1" applyBorder="1" applyAlignment="1">
      <alignment horizontal="center"/>
    </xf>
    <xf numFmtId="0" fontId="0" fillId="0" borderId="0" xfId="0" applyAlignment="1" applyProtection="1">
      <alignment/>
      <protection hidden="1"/>
    </xf>
    <xf numFmtId="0" fontId="23" fillId="0" borderId="0" xfId="0" applyFont="1" applyAlignment="1" applyProtection="1">
      <alignment vertical="center"/>
      <protection hidden="1"/>
    </xf>
    <xf numFmtId="167" fontId="6" fillId="0" borderId="0" xfId="0" applyNumberFormat="1" applyFont="1" applyFill="1" applyBorder="1" applyAlignment="1" applyProtection="1">
      <alignment vertical="center" shrinkToFit="1"/>
      <protection hidden="1"/>
    </xf>
    <xf numFmtId="0" fontId="8" fillId="0" borderId="0" xfId="0" applyFont="1" applyAlignment="1" applyProtection="1">
      <alignment/>
      <protection hidden="1"/>
    </xf>
    <xf numFmtId="0" fontId="10" fillId="0" borderId="0" xfId="0" applyFont="1" applyAlignment="1" applyProtection="1">
      <alignment/>
      <protection hidden="1"/>
    </xf>
    <xf numFmtId="167" fontId="0" fillId="0" borderId="0" xfId="0" applyNumberFormat="1" applyAlignment="1" applyProtection="1">
      <alignment horizontal="left" indent="1"/>
      <protection hidden="1"/>
    </xf>
    <xf numFmtId="0" fontId="1" fillId="0" borderId="0" xfId="0" applyFont="1" applyAlignment="1" applyProtection="1">
      <alignment/>
      <protection hidden="1"/>
    </xf>
    <xf numFmtId="0" fontId="10" fillId="0" borderId="0" xfId="0" applyFont="1" applyAlignment="1" applyProtection="1">
      <alignment horizontal="center"/>
      <protection hidden="1"/>
    </xf>
    <xf numFmtId="1" fontId="10" fillId="0" borderId="0" xfId="0" applyNumberFormat="1" applyFont="1" applyAlignment="1" applyProtection="1">
      <alignment horizontal="center"/>
      <protection hidden="1"/>
    </xf>
    <xf numFmtId="0" fontId="1" fillId="10" borderId="32" xfId="0" applyFont="1" applyFill="1" applyBorder="1" applyAlignment="1" applyProtection="1">
      <alignment horizontal="center"/>
      <protection hidden="1"/>
    </xf>
    <xf numFmtId="0" fontId="10" fillId="0" borderId="0" xfId="0" applyFont="1" applyAlignment="1" applyProtection="1">
      <alignment horizontal="center"/>
      <protection hidden="1"/>
    </xf>
    <xf numFmtId="0" fontId="3" fillId="10" borderId="1" xfId="0" applyFont="1" applyFill="1" applyBorder="1" applyAlignment="1" applyProtection="1">
      <alignment horizontal="center" vertical="center"/>
      <protection hidden="1"/>
    </xf>
    <xf numFmtId="0" fontId="10" fillId="10" borderId="1" xfId="0" applyFont="1" applyFill="1" applyBorder="1" applyAlignment="1" applyProtection="1">
      <alignment horizontal="center" vertical="center"/>
      <protection hidden="1"/>
    </xf>
    <xf numFmtId="0" fontId="3" fillId="10" borderId="1" xfId="0" applyFont="1" applyFill="1" applyBorder="1" applyAlignment="1" applyProtection="1">
      <alignment horizontal="left" vertical="center" indent="1"/>
      <protection hidden="1"/>
    </xf>
    <xf numFmtId="0" fontId="1" fillId="10" borderId="18" xfId="0" applyFont="1" applyFill="1" applyBorder="1" applyAlignment="1" applyProtection="1">
      <alignment horizontal="center" vertical="center"/>
      <protection hidden="1"/>
    </xf>
    <xf numFmtId="0" fontId="10" fillId="0" borderId="0" xfId="0" applyFont="1" applyAlignment="1" applyProtection="1">
      <alignment vertical="center"/>
      <protection hidden="1"/>
    </xf>
    <xf numFmtId="0" fontId="10" fillId="3" borderId="1" xfId="0" applyFont="1" applyFill="1" applyBorder="1" applyAlignment="1" applyProtection="1">
      <alignment horizontal="center" vertical="center"/>
      <protection hidden="1"/>
    </xf>
    <xf numFmtId="0" fontId="10" fillId="3" borderId="1" xfId="0" applyFont="1" applyFill="1" applyBorder="1" applyAlignment="1" applyProtection="1">
      <alignment horizontal="center" vertical="center" shrinkToFit="1"/>
      <protection hidden="1"/>
    </xf>
    <xf numFmtId="0" fontId="10" fillId="4" borderId="1" xfId="0" applyFont="1" applyFill="1" applyBorder="1" applyAlignment="1" applyProtection="1">
      <alignment horizontal="center"/>
      <protection hidden="1"/>
    </xf>
    <xf numFmtId="171" fontId="10" fillId="4" borderId="32" xfId="0" applyNumberFormat="1" applyFont="1" applyFill="1" applyBorder="1" applyAlignment="1" applyProtection="1">
      <alignment horizontal="center" shrinkToFit="1"/>
      <protection hidden="1"/>
    </xf>
    <xf numFmtId="1" fontId="10" fillId="4" borderId="33" xfId="0" applyNumberFormat="1" applyFont="1" applyFill="1" applyBorder="1" applyAlignment="1" applyProtection="1">
      <alignment horizontal="center" shrinkToFit="1"/>
      <protection hidden="1"/>
    </xf>
    <xf numFmtId="0" fontId="10" fillId="4" borderId="32" xfId="0" applyFont="1" applyFill="1" applyBorder="1" applyAlignment="1" applyProtection="1">
      <alignment horizontal="left" indent="1" shrinkToFit="1"/>
      <protection hidden="1"/>
    </xf>
    <xf numFmtId="0" fontId="10" fillId="4" borderId="0" xfId="0" applyFont="1" applyFill="1" applyAlignment="1" applyProtection="1">
      <alignment shrinkToFit="1"/>
      <protection hidden="1"/>
    </xf>
    <xf numFmtId="44" fontId="10" fillId="4" borderId="32" xfId="0" applyNumberFormat="1" applyFont="1" applyFill="1" applyBorder="1" applyAlignment="1" applyProtection="1">
      <alignment shrinkToFit="1"/>
      <protection hidden="1"/>
    </xf>
    <xf numFmtId="0" fontId="0" fillId="0" borderId="1" xfId="0" applyFill="1" applyBorder="1" applyAlignment="1" applyProtection="1">
      <alignment horizontal="center"/>
      <protection hidden="1"/>
    </xf>
    <xf numFmtId="171" fontId="10" fillId="0" borderId="34" xfId="0" applyNumberFormat="1" applyFont="1" applyFill="1" applyBorder="1" applyAlignment="1" applyProtection="1">
      <alignment horizontal="center" shrinkToFit="1"/>
      <protection hidden="1"/>
    </xf>
    <xf numFmtId="1" fontId="10" fillId="0" borderId="0" xfId="0" applyNumberFormat="1" applyFont="1" applyFill="1" applyBorder="1" applyAlignment="1" applyProtection="1">
      <alignment horizontal="center" shrinkToFit="1"/>
      <protection hidden="1"/>
    </xf>
    <xf numFmtId="0" fontId="10" fillId="0" borderId="34" xfId="0" applyFont="1" applyFill="1" applyBorder="1" applyAlignment="1" applyProtection="1">
      <alignment horizontal="left" indent="1" shrinkToFit="1"/>
      <protection hidden="1"/>
    </xf>
    <xf numFmtId="0" fontId="0" fillId="0" borderId="0" xfId="0" applyFill="1" applyAlignment="1" applyProtection="1">
      <alignment shrinkToFit="1"/>
      <protection hidden="1"/>
    </xf>
    <xf numFmtId="44" fontId="10" fillId="0" borderId="34" xfId="0" applyNumberFormat="1" applyFont="1" applyFill="1" applyBorder="1" applyAlignment="1" applyProtection="1">
      <alignment shrinkToFit="1"/>
      <protection hidden="1"/>
    </xf>
    <xf numFmtId="0" fontId="0" fillId="4" borderId="1" xfId="0" applyFill="1" applyBorder="1" applyAlignment="1" applyProtection="1">
      <alignment horizontal="center"/>
      <protection hidden="1"/>
    </xf>
    <xf numFmtId="171" fontId="10" fillId="4" borderId="34" xfId="0" applyNumberFormat="1" applyFont="1" applyFill="1" applyBorder="1" applyAlignment="1" applyProtection="1">
      <alignment horizontal="center" shrinkToFit="1"/>
      <protection hidden="1"/>
    </xf>
    <xf numFmtId="1" fontId="10" fillId="4" borderId="0" xfId="0" applyNumberFormat="1" applyFont="1" applyFill="1" applyBorder="1" applyAlignment="1" applyProtection="1">
      <alignment horizontal="center" shrinkToFit="1"/>
      <protection hidden="1"/>
    </xf>
    <xf numFmtId="0" fontId="10" fillId="4" borderId="34" xfId="0" applyFont="1" applyFill="1" applyBorder="1" applyAlignment="1" applyProtection="1">
      <alignment horizontal="left" indent="1" shrinkToFit="1"/>
      <protection hidden="1"/>
    </xf>
    <xf numFmtId="0" fontId="0" fillId="4" borderId="0" xfId="0" applyFill="1" applyAlignment="1" applyProtection="1">
      <alignment shrinkToFit="1"/>
      <protection hidden="1"/>
    </xf>
    <xf numFmtId="44" fontId="10" fillId="4" borderId="34" xfId="0" applyNumberFormat="1" applyFont="1" applyFill="1" applyBorder="1" applyAlignment="1" applyProtection="1">
      <alignment shrinkToFit="1"/>
      <protection hidden="1"/>
    </xf>
    <xf numFmtId="0" fontId="0" fillId="0" borderId="1" xfId="0" applyBorder="1" applyAlignment="1" applyProtection="1">
      <alignment horizontal="center"/>
      <protection hidden="1"/>
    </xf>
    <xf numFmtId="1" fontId="10" fillId="0" borderId="0" xfId="0" applyNumberFormat="1" applyFont="1" applyBorder="1" applyAlignment="1" applyProtection="1">
      <alignment horizontal="center" shrinkToFit="1"/>
      <protection hidden="1"/>
    </xf>
    <xf numFmtId="0" fontId="0" fillId="0" borderId="0" xfId="0" applyAlignment="1" applyProtection="1">
      <alignment shrinkToFit="1"/>
      <protection hidden="1"/>
    </xf>
    <xf numFmtId="44" fontId="10" fillId="0" borderId="34" xfId="0" applyNumberFormat="1" applyFont="1" applyBorder="1" applyAlignment="1" applyProtection="1">
      <alignment shrinkToFit="1"/>
      <protection hidden="1"/>
    </xf>
    <xf numFmtId="0" fontId="0" fillId="0" borderId="32" xfId="0" applyBorder="1" applyAlignment="1" applyProtection="1">
      <alignment horizontal="center"/>
      <protection hidden="1"/>
    </xf>
    <xf numFmtId="171" fontId="10" fillId="0" borderId="18" xfId="0" applyNumberFormat="1" applyFont="1" applyFill="1" applyBorder="1" applyAlignment="1" applyProtection="1">
      <alignment horizontal="center" shrinkToFit="1"/>
      <protection hidden="1"/>
    </xf>
    <xf numFmtId="0" fontId="10" fillId="0" borderId="18" xfId="0" applyFont="1" applyFill="1" applyBorder="1" applyAlignment="1" applyProtection="1">
      <alignment horizontal="left" indent="1" shrinkToFit="1"/>
      <protection hidden="1"/>
    </xf>
    <xf numFmtId="0" fontId="3" fillId="10" borderId="35" xfId="0" applyFont="1" applyFill="1" applyBorder="1" applyAlignment="1" applyProtection="1">
      <alignment vertical="center"/>
      <protection hidden="1"/>
    </xf>
    <xf numFmtId="0" fontId="3" fillId="10" borderId="13" xfId="0" applyFont="1" applyFill="1" applyBorder="1" applyAlignment="1" applyProtection="1">
      <alignment vertical="center"/>
      <protection hidden="1"/>
    </xf>
    <xf numFmtId="0" fontId="3" fillId="10" borderId="14" xfId="0" applyFont="1" applyFill="1" applyBorder="1" applyAlignment="1" applyProtection="1">
      <alignment horizontal="right" vertical="center" indent="1"/>
      <protection hidden="1"/>
    </xf>
    <xf numFmtId="44" fontId="10" fillId="11" borderId="1" xfId="0" applyNumberFormat="1" applyFont="1" applyFill="1" applyBorder="1" applyAlignment="1" applyProtection="1">
      <alignment vertical="center" shrinkToFit="1"/>
      <protection hidden="1"/>
    </xf>
    <xf numFmtId="0" fontId="0" fillId="0" borderId="0" xfId="0" applyAlignment="1" applyProtection="1">
      <alignment vertical="center" shrinkToFit="1"/>
      <protection hidden="1"/>
    </xf>
    <xf numFmtId="1" fontId="10" fillId="0" borderId="0" xfId="0" applyNumberFormat="1" applyFont="1" applyAlignment="1" applyProtection="1">
      <alignment horizontal="center"/>
      <protection hidden="1"/>
    </xf>
    <xf numFmtId="0" fontId="1" fillId="10" borderId="1" xfId="0" applyFont="1" applyFill="1" applyBorder="1" applyAlignment="1" applyProtection="1">
      <alignment horizontal="center" vertical="center"/>
      <protection hidden="1"/>
    </xf>
    <xf numFmtId="0" fontId="1" fillId="10" borderId="32" xfId="0" applyFont="1" applyFill="1" applyBorder="1" applyAlignment="1" applyProtection="1">
      <alignment horizontal="center" vertical="center"/>
      <protection hidden="1"/>
    </xf>
    <xf numFmtId="0" fontId="1" fillId="10" borderId="36" xfId="0" applyFont="1" applyFill="1" applyBorder="1" applyAlignment="1" applyProtection="1">
      <alignment horizontal="left" vertical="center" indent="1"/>
      <protection hidden="1"/>
    </xf>
    <xf numFmtId="0" fontId="10" fillId="4" borderId="35" xfId="0" applyFont="1" applyFill="1" applyBorder="1" applyAlignment="1" applyProtection="1">
      <alignment horizontal="center"/>
      <protection hidden="1"/>
    </xf>
    <xf numFmtId="0" fontId="0" fillId="0" borderId="35" xfId="0" applyBorder="1" applyAlignment="1" applyProtection="1">
      <alignment horizontal="center"/>
      <protection hidden="1"/>
    </xf>
    <xf numFmtId="0" fontId="0" fillId="4" borderId="35" xfId="0" applyFill="1" applyBorder="1" applyAlignment="1" applyProtection="1">
      <alignment horizontal="center"/>
      <protection hidden="1"/>
    </xf>
    <xf numFmtId="1" fontId="10" fillId="0" borderId="23" xfId="0" applyNumberFormat="1" applyFont="1" applyFill="1" applyBorder="1" applyAlignment="1" applyProtection="1">
      <alignment horizontal="center" shrinkToFit="1"/>
      <protection hidden="1"/>
    </xf>
    <xf numFmtId="0" fontId="3" fillId="10" borderId="23" xfId="0" applyFont="1" applyFill="1" applyBorder="1" applyAlignment="1" applyProtection="1">
      <alignment vertical="center"/>
      <protection hidden="1"/>
    </xf>
    <xf numFmtId="0" fontId="3" fillId="10" borderId="37" xfId="0" applyFont="1" applyFill="1" applyBorder="1" applyAlignment="1" applyProtection="1">
      <alignment horizontal="right" vertical="center"/>
      <protection hidden="1"/>
    </xf>
    <xf numFmtId="0" fontId="0" fillId="11" borderId="0" xfId="0" applyFill="1" applyAlignment="1" applyProtection="1">
      <alignment vertical="center" shrinkToFit="1"/>
      <protection hidden="1"/>
    </xf>
    <xf numFmtId="44" fontId="10" fillId="2" borderId="1" xfId="0" applyNumberFormat="1" applyFont="1" applyFill="1" applyBorder="1" applyAlignment="1" applyProtection="1">
      <alignment shrinkToFit="1"/>
      <protection locked="0"/>
    </xf>
    <xf numFmtId="44" fontId="10" fillId="2" borderId="14" xfId="0" applyNumberFormat="1" applyFont="1" applyFill="1" applyBorder="1" applyAlignment="1" applyProtection="1">
      <alignment shrinkToFit="1"/>
      <protection locked="0"/>
    </xf>
    <xf numFmtId="0" fontId="17" fillId="0" borderId="0" xfId="0" applyFont="1" applyAlignment="1" applyProtection="1">
      <alignment wrapText="1"/>
      <protection/>
    </xf>
    <xf numFmtId="0" fontId="4" fillId="0" borderId="11" xfId="0" applyFont="1" applyBorder="1" applyAlignment="1" applyProtection="1">
      <alignment vertical="center" wrapText="1"/>
      <protection/>
    </xf>
    <xf numFmtId="0" fontId="17" fillId="0" borderId="11" xfId="0" applyFont="1" applyBorder="1" applyAlignment="1" applyProtection="1">
      <alignment vertical="center" wrapText="1"/>
      <protection/>
    </xf>
    <xf numFmtId="0" fontId="4" fillId="0" borderId="0" xfId="0" applyFont="1" applyBorder="1" applyAlignment="1" applyProtection="1">
      <alignment vertical="center" wrapText="1"/>
      <protection/>
    </xf>
    <xf numFmtId="0" fontId="17" fillId="0" borderId="0" xfId="0" applyFont="1" applyBorder="1" applyAlignment="1" applyProtection="1">
      <alignment vertical="center" wrapText="1"/>
      <protection/>
    </xf>
    <xf numFmtId="0" fontId="17" fillId="0" borderId="33" xfId="0" applyFont="1" applyBorder="1" applyAlignment="1" applyProtection="1">
      <alignment vertical="center"/>
      <protection hidden="1"/>
    </xf>
    <xf numFmtId="0" fontId="28" fillId="0" borderId="5" xfId="0" applyFont="1" applyBorder="1" applyAlignment="1">
      <alignment horizontal="center" vertical="center"/>
    </xf>
    <xf numFmtId="0" fontId="0" fillId="0" borderId="0" xfId="0" applyFill="1" applyBorder="1" applyAlignment="1">
      <alignment/>
    </xf>
    <xf numFmtId="0" fontId="0" fillId="0" borderId="0" xfId="0" applyFill="1" applyAlignment="1">
      <alignment/>
    </xf>
    <xf numFmtId="0" fontId="0" fillId="0" borderId="0" xfId="0" applyFill="1" applyBorder="1" applyAlignment="1">
      <alignment horizontal="left" indent="1"/>
    </xf>
    <xf numFmtId="0" fontId="3" fillId="0" borderId="0" xfId="0" applyFont="1" applyFill="1" applyBorder="1" applyAlignment="1">
      <alignment/>
    </xf>
    <xf numFmtId="0" fontId="6" fillId="0" borderId="0" xfId="0" applyFont="1" applyFill="1" applyBorder="1" applyAlignment="1">
      <alignment horizontal="left" indent="2"/>
    </xf>
    <xf numFmtId="0" fontId="3" fillId="0" borderId="0" xfId="0" applyFont="1" applyFill="1" applyBorder="1" applyAlignment="1">
      <alignment horizontal="left" indent="1"/>
    </xf>
    <xf numFmtId="0" fontId="30" fillId="0" borderId="0" xfId="0" applyFont="1" applyFill="1" applyBorder="1" applyAlignment="1">
      <alignment horizontal="left" indent="1"/>
    </xf>
    <xf numFmtId="0" fontId="3" fillId="0" borderId="0" xfId="0" applyFont="1" applyFill="1" applyBorder="1" applyAlignment="1">
      <alignment horizontal="left" indent="3"/>
    </xf>
    <xf numFmtId="0" fontId="31" fillId="0" borderId="0" xfId="0" applyFont="1" applyFill="1" applyBorder="1" applyAlignment="1">
      <alignment horizontal="left" indent="3"/>
    </xf>
    <xf numFmtId="0" fontId="0" fillId="0" borderId="0" xfId="0" applyFill="1" applyBorder="1" applyAlignment="1">
      <alignment horizontal="left" indent="3"/>
    </xf>
    <xf numFmtId="0" fontId="0" fillId="0" borderId="0" xfId="0" applyFill="1" applyBorder="1" applyAlignment="1">
      <alignment/>
    </xf>
    <xf numFmtId="0" fontId="33" fillId="0" borderId="0" xfId="0" applyFont="1" applyFill="1" applyBorder="1" applyAlignment="1">
      <alignment horizontal="left" indent="1"/>
    </xf>
    <xf numFmtId="0" fontId="34" fillId="0" borderId="0" xfId="0" applyFont="1" applyFill="1" applyBorder="1" applyAlignment="1">
      <alignment/>
    </xf>
    <xf numFmtId="0" fontId="20" fillId="0" borderId="0" xfId="0" applyFont="1" applyFill="1" applyBorder="1" applyAlignment="1">
      <alignment horizontal="left" indent="1"/>
    </xf>
    <xf numFmtId="0" fontId="34" fillId="0" borderId="0" xfId="0" applyFont="1" applyFill="1" applyBorder="1" applyAlignment="1">
      <alignment horizontal="left" indent="1"/>
    </xf>
    <xf numFmtId="0" fontId="9" fillId="0" borderId="0" xfId="0" applyFont="1" applyFill="1" applyBorder="1" applyAlignment="1" applyProtection="1">
      <alignment/>
      <protection/>
    </xf>
    <xf numFmtId="0" fontId="36" fillId="0" borderId="0" xfId="0" applyFont="1" applyFill="1" applyBorder="1" applyAlignment="1">
      <alignment horizontal="center" vertical="center"/>
    </xf>
    <xf numFmtId="0" fontId="37" fillId="0" borderId="0" xfId="0" applyFont="1" applyFill="1" applyAlignment="1">
      <alignment horizontal="center" vertical="center"/>
    </xf>
    <xf numFmtId="0" fontId="18" fillId="0" borderId="0" xfId="0" applyFont="1" applyAlignment="1" applyProtection="1">
      <alignment horizontal="left" shrinkToFit="1"/>
      <protection/>
    </xf>
    <xf numFmtId="0" fontId="6" fillId="0" borderId="0" xfId="0" applyFont="1" applyAlignment="1" applyProtection="1">
      <alignment/>
      <protection/>
    </xf>
    <xf numFmtId="0" fontId="9" fillId="0" borderId="0" xfId="0" applyFont="1" applyAlignment="1" applyProtection="1">
      <alignment/>
      <protection/>
    </xf>
    <xf numFmtId="0" fontId="9" fillId="0" borderId="38" xfId="0" applyFont="1" applyBorder="1" applyAlignment="1" applyProtection="1">
      <alignment/>
      <protection/>
    </xf>
    <xf numFmtId="0" fontId="16" fillId="3" borderId="28" xfId="0" applyFont="1" applyFill="1" applyBorder="1" applyAlignment="1" applyProtection="1">
      <alignment horizontal="center"/>
      <protection/>
    </xf>
    <xf numFmtId="0" fontId="16" fillId="3" borderId="39" xfId="0" applyFont="1" applyFill="1" applyBorder="1" applyAlignment="1" applyProtection="1">
      <alignment horizontal="center"/>
      <protection/>
    </xf>
    <xf numFmtId="0" fontId="16" fillId="3" borderId="40" xfId="0" applyFont="1" applyFill="1" applyBorder="1" applyAlignment="1" applyProtection="1">
      <alignment horizontal="center"/>
      <protection/>
    </xf>
    <xf numFmtId="44" fontId="4" fillId="10" borderId="9" xfId="0" applyNumberFormat="1" applyFont="1" applyFill="1" applyBorder="1" applyAlignment="1" applyProtection="1">
      <alignment horizontal="right"/>
      <protection/>
    </xf>
    <xf numFmtId="44" fontId="4" fillId="10" borderId="0" xfId="0" applyNumberFormat="1" applyFont="1" applyFill="1" applyBorder="1" applyAlignment="1" applyProtection="1">
      <alignment horizontal="right"/>
      <protection/>
    </xf>
    <xf numFmtId="44" fontId="4" fillId="10" borderId="41" xfId="0" applyNumberFormat="1" applyFont="1" applyFill="1" applyBorder="1" applyAlignment="1" applyProtection="1">
      <alignment horizontal="right"/>
      <protection/>
    </xf>
    <xf numFmtId="44" fontId="4" fillId="10" borderId="10" xfId="0" applyNumberFormat="1" applyFont="1" applyFill="1" applyBorder="1" applyAlignment="1" applyProtection="1">
      <alignment horizontal="right"/>
      <protection/>
    </xf>
    <xf numFmtId="44" fontId="4" fillId="10" borderId="11" xfId="0" applyNumberFormat="1" applyFont="1" applyFill="1" applyBorder="1" applyAlignment="1" applyProtection="1">
      <alignment horizontal="right"/>
      <protection/>
    </xf>
    <xf numFmtId="0" fontId="9" fillId="0" borderId="38" xfId="0" applyFont="1" applyFill="1" applyBorder="1" applyAlignment="1" applyProtection="1">
      <alignment/>
      <protection/>
    </xf>
    <xf numFmtId="0" fontId="2" fillId="0" borderId="0" xfId="0" applyFont="1" applyAlignment="1" applyProtection="1">
      <alignment horizontal="center"/>
      <protection/>
    </xf>
    <xf numFmtId="0" fontId="2" fillId="0" borderId="38" xfId="0" applyFont="1" applyBorder="1" applyAlignment="1" applyProtection="1">
      <alignment horizontal="center"/>
      <protection/>
    </xf>
    <xf numFmtId="0" fontId="7" fillId="0" borderId="0" xfId="0" applyFont="1" applyBorder="1" applyAlignment="1" applyProtection="1">
      <alignment horizontal="center"/>
      <protection/>
    </xf>
    <xf numFmtId="0" fontId="4" fillId="0" borderId="0" xfId="0" applyFont="1" applyAlignment="1" applyProtection="1">
      <alignment horizontal="center"/>
      <protection/>
    </xf>
    <xf numFmtId="0" fontId="4" fillId="0" borderId="38" xfId="0" applyFont="1" applyBorder="1" applyAlignment="1" applyProtection="1">
      <alignment horizontal="center"/>
      <protection/>
    </xf>
    <xf numFmtId="0" fontId="9" fillId="0" borderId="0" xfId="0" applyFont="1" applyBorder="1" applyAlignment="1" applyProtection="1">
      <alignment/>
      <protection/>
    </xf>
    <xf numFmtId="0" fontId="9" fillId="0" borderId="0" xfId="0" applyFont="1" applyAlignment="1" applyProtection="1">
      <alignment/>
      <protection/>
    </xf>
    <xf numFmtId="0" fontId="17" fillId="2" borderId="23" xfId="0" applyFont="1" applyFill="1" applyBorder="1" applyAlignment="1" applyProtection="1">
      <alignment shrinkToFit="1"/>
      <protection locked="0"/>
    </xf>
    <xf numFmtId="167" fontId="10" fillId="2" borderId="35" xfId="0" applyNumberFormat="1" applyFont="1" applyFill="1" applyBorder="1" applyAlignment="1" applyProtection="1">
      <alignment horizontal="center"/>
      <protection locked="0"/>
    </xf>
    <xf numFmtId="167" fontId="10" fillId="2" borderId="13" xfId="0" applyNumberFormat="1" applyFont="1" applyFill="1" applyBorder="1" applyAlignment="1" applyProtection="1">
      <alignment horizontal="center"/>
      <protection locked="0"/>
    </xf>
    <xf numFmtId="167" fontId="10" fillId="2" borderId="14" xfId="0" applyNumberFormat="1" applyFont="1" applyFill="1" applyBorder="1" applyAlignment="1" applyProtection="1">
      <alignment horizontal="center"/>
      <protection locked="0"/>
    </xf>
    <xf numFmtId="0" fontId="0" fillId="4" borderId="42" xfId="0" applyFill="1" applyBorder="1" applyAlignment="1" applyProtection="1">
      <alignment horizontal="center"/>
      <protection/>
    </xf>
    <xf numFmtId="0" fontId="0" fillId="4" borderId="34" xfId="0" applyFill="1" applyBorder="1" applyAlignment="1" applyProtection="1">
      <alignment horizontal="center"/>
      <protection/>
    </xf>
    <xf numFmtId="0" fontId="0" fillId="2" borderId="23" xfId="0" applyFill="1" applyBorder="1" applyAlignment="1" applyProtection="1">
      <alignment horizontal="center"/>
      <protection locked="0"/>
    </xf>
    <xf numFmtId="0" fontId="15" fillId="0" borderId="0" xfId="0" applyFont="1" applyBorder="1" applyAlignment="1" applyProtection="1">
      <alignment horizontal="right" vertical="center" textRotation="90" wrapText="1"/>
      <protection/>
    </xf>
    <xf numFmtId="0" fontId="2" fillId="0" borderId="0" xfId="0" applyFont="1" applyBorder="1" applyAlignment="1" applyProtection="1">
      <alignment horizontal="center"/>
      <protection/>
    </xf>
    <xf numFmtId="0" fontId="2" fillId="0" borderId="23" xfId="0" applyFont="1" applyBorder="1" applyAlignment="1" applyProtection="1">
      <alignment horizontal="center"/>
      <protection/>
    </xf>
    <xf numFmtId="0" fontId="26" fillId="0" borderId="33" xfId="0" applyFont="1" applyBorder="1" applyAlignment="1" applyProtection="1">
      <alignment horizontal="center" vertical="center"/>
      <protection/>
    </xf>
    <xf numFmtId="0" fontId="27" fillId="0" borderId="0" xfId="0" applyFont="1" applyAlignment="1" applyProtection="1">
      <alignment horizontal="center" vertical="center"/>
      <protection/>
    </xf>
    <xf numFmtId="0" fontId="0" fillId="2" borderId="13" xfId="0" applyFill="1" applyBorder="1" applyAlignment="1" applyProtection="1">
      <alignment horizontal="center"/>
      <protection locked="0"/>
    </xf>
    <xf numFmtId="0" fontId="26" fillId="0" borderId="0" xfId="0" applyFont="1" applyAlignment="1" applyProtection="1">
      <alignment horizontal="center" vertical="center"/>
      <protection/>
    </xf>
    <xf numFmtId="0" fontId="27" fillId="0" borderId="0" xfId="0" applyFont="1" applyAlignment="1" applyProtection="1">
      <alignment horizontal="center"/>
      <protection/>
    </xf>
    <xf numFmtId="0" fontId="22" fillId="2" borderId="23" xfId="0" applyFont="1" applyFill="1" applyBorder="1" applyAlignment="1" applyProtection="1">
      <alignment horizontal="center"/>
      <protection locked="0"/>
    </xf>
    <xf numFmtId="0" fontId="22" fillId="0" borderId="23" xfId="0" applyFont="1" applyBorder="1" applyAlignment="1">
      <alignment horizontal="center"/>
    </xf>
    <xf numFmtId="0" fontId="21" fillId="0" borderId="0" xfId="0" applyFont="1" applyAlignment="1">
      <alignment vertical="center"/>
    </xf>
    <xf numFmtId="0" fontId="3" fillId="0" borderId="0" xfId="0" applyFont="1" applyAlignment="1">
      <alignment horizontal="center"/>
    </xf>
    <xf numFmtId="0" fontId="17" fillId="0" borderId="0" xfId="0" applyFont="1" applyAlignment="1">
      <alignment vertical="center"/>
    </xf>
    <xf numFmtId="0" fontId="27" fillId="0" borderId="0" xfId="0" applyFont="1" applyAlignment="1" applyProtection="1">
      <alignment horizontal="center"/>
      <protection hidden="1"/>
    </xf>
    <xf numFmtId="0" fontId="26" fillId="0" borderId="0" xfId="0" applyFont="1" applyBorder="1" applyAlignment="1" applyProtection="1">
      <alignment horizontal="center" vertical="center"/>
      <protection hidden="1"/>
    </xf>
    <xf numFmtId="167" fontId="6" fillId="0" borderId="0" xfId="0" applyNumberFormat="1" applyFont="1" applyFill="1" applyBorder="1" applyAlignment="1" applyProtection="1">
      <alignment horizontal="left" vertical="center" shrinkToFit="1"/>
      <protection hidden="1"/>
    </xf>
    <xf numFmtId="0" fontId="24" fillId="0" borderId="0" xfId="0" applyFont="1" applyBorder="1" applyAlignment="1" applyProtection="1">
      <alignment horizontal="right" vertical="center" indent="1"/>
      <protection hidden="1"/>
    </xf>
  </cellXfs>
  <cellStyles count="6">
    <cellStyle name="Normal" xfId="0"/>
    <cellStyle name="Comma" xfId="15"/>
    <cellStyle name="Comma [0]" xfId="16"/>
    <cellStyle name="Currency" xfId="17"/>
    <cellStyle name="Currency [0]" xfId="18"/>
    <cellStyle name="Percent" xfId="19"/>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O79"/>
  <sheetViews>
    <sheetView showGridLines="0" showRowColHeaders="0" tabSelected="1" workbookViewId="0" topLeftCell="A1">
      <selection activeCell="B24" sqref="B24"/>
    </sheetView>
  </sheetViews>
  <sheetFormatPr defaultColWidth="9.140625" defaultRowHeight="12.75"/>
  <cols>
    <col min="1" max="1" width="3.7109375" style="163" customWidth="1"/>
    <col min="2" max="16384" width="9.140625" style="163" customWidth="1"/>
  </cols>
  <sheetData>
    <row r="1" ht="9.75" customHeight="1"/>
    <row r="2" spans="1:15" ht="18" customHeight="1">
      <c r="A2" s="172"/>
      <c r="B2" s="173" t="s">
        <v>211</v>
      </c>
      <c r="C2" s="162"/>
      <c r="D2" s="162"/>
      <c r="E2" s="162"/>
      <c r="F2" s="162"/>
      <c r="G2" s="162"/>
      <c r="H2" s="162"/>
      <c r="N2" s="162"/>
      <c r="O2" s="162"/>
    </row>
    <row r="3" spans="1:15" ht="9.75" customHeight="1">
      <c r="A3" s="172"/>
      <c r="B3" s="164"/>
      <c r="C3" s="162"/>
      <c r="D3" s="162"/>
      <c r="E3" s="162"/>
      <c r="F3" s="162"/>
      <c r="G3" s="162"/>
      <c r="H3" s="162"/>
      <c r="I3" s="162"/>
      <c r="J3" s="162"/>
      <c r="K3" s="162"/>
      <c r="L3" s="162"/>
      <c r="M3" s="162"/>
      <c r="N3" s="162"/>
      <c r="O3" s="162"/>
    </row>
    <row r="4" spans="1:15" ht="12.75">
      <c r="A4" s="172"/>
      <c r="B4" s="164" t="s">
        <v>212</v>
      </c>
      <c r="C4" s="162"/>
      <c r="D4" s="162"/>
      <c r="E4" s="162"/>
      <c r="F4" s="162"/>
      <c r="G4" s="162"/>
      <c r="H4" s="162"/>
      <c r="I4" s="162"/>
      <c r="J4" s="162"/>
      <c r="K4" s="162"/>
      <c r="L4" s="162"/>
      <c r="M4" s="162"/>
      <c r="N4" s="162"/>
      <c r="O4" s="162"/>
    </row>
    <row r="5" spans="1:15" ht="12.75">
      <c r="A5" s="172"/>
      <c r="B5" s="164" t="s">
        <v>187</v>
      </c>
      <c r="C5" s="162"/>
      <c r="D5" s="162"/>
      <c r="E5" s="162"/>
      <c r="F5" s="162"/>
      <c r="G5" s="162"/>
      <c r="H5" s="162"/>
      <c r="I5" s="162"/>
      <c r="J5" s="162"/>
      <c r="K5" s="162"/>
      <c r="L5" s="162"/>
      <c r="M5" s="162"/>
      <c r="N5" s="162"/>
      <c r="O5" s="162"/>
    </row>
    <row r="6" spans="1:15" ht="12.75">
      <c r="A6" s="172"/>
      <c r="B6" s="164" t="s">
        <v>188</v>
      </c>
      <c r="C6" s="162"/>
      <c r="D6" s="162"/>
      <c r="E6" s="162"/>
      <c r="F6" s="162"/>
      <c r="G6" s="162"/>
      <c r="H6" s="162"/>
      <c r="I6" s="162"/>
      <c r="J6" s="162"/>
      <c r="K6" s="162"/>
      <c r="L6" s="162"/>
      <c r="M6" s="162"/>
      <c r="N6" s="162"/>
      <c r="O6" s="162"/>
    </row>
    <row r="7" spans="1:15" ht="12.75">
      <c r="A7" s="172"/>
      <c r="B7" s="164" t="s">
        <v>186</v>
      </c>
      <c r="C7" s="162"/>
      <c r="D7" s="162"/>
      <c r="E7" s="162"/>
      <c r="F7" s="162"/>
      <c r="G7" s="162"/>
      <c r="H7" s="162"/>
      <c r="I7" s="162"/>
      <c r="J7" s="162"/>
      <c r="K7" s="162"/>
      <c r="L7" s="162"/>
      <c r="M7" s="162"/>
      <c r="N7" s="162"/>
      <c r="O7" s="162"/>
    </row>
    <row r="8" spans="1:15" ht="9.75" customHeight="1">
      <c r="A8" s="172"/>
      <c r="B8" s="164"/>
      <c r="C8" s="162"/>
      <c r="D8" s="162"/>
      <c r="E8" s="162"/>
      <c r="F8" s="162"/>
      <c r="G8" s="162"/>
      <c r="H8" s="162"/>
      <c r="I8" s="162"/>
      <c r="J8" s="162"/>
      <c r="K8" s="162"/>
      <c r="L8" s="162"/>
      <c r="M8" s="162"/>
      <c r="N8" s="162"/>
      <c r="O8" s="162"/>
    </row>
    <row r="9" spans="1:15" ht="12.75">
      <c r="A9" s="172"/>
      <c r="B9" s="164" t="s">
        <v>213</v>
      </c>
      <c r="C9" s="162"/>
      <c r="D9" s="162"/>
      <c r="E9" s="162"/>
      <c r="F9" s="162"/>
      <c r="G9" s="162"/>
      <c r="H9" s="162"/>
      <c r="I9" s="162"/>
      <c r="J9" s="162"/>
      <c r="K9" s="162"/>
      <c r="L9" s="162"/>
      <c r="M9" s="162"/>
      <c r="N9" s="162"/>
      <c r="O9" s="162"/>
    </row>
    <row r="10" spans="1:15" ht="12.75">
      <c r="A10" s="172"/>
      <c r="B10" s="164" t="s">
        <v>223</v>
      </c>
      <c r="C10" s="162"/>
      <c r="D10" s="162"/>
      <c r="E10" s="162"/>
      <c r="F10" s="162"/>
      <c r="G10" s="162"/>
      <c r="H10" s="162"/>
      <c r="I10" s="162"/>
      <c r="J10" s="162"/>
      <c r="K10" s="162"/>
      <c r="L10" s="162"/>
      <c r="M10" s="162"/>
      <c r="N10" s="162"/>
      <c r="O10" s="162"/>
    </row>
    <row r="11" spans="1:15" ht="12.75">
      <c r="A11" s="172"/>
      <c r="B11" s="164" t="s">
        <v>162</v>
      </c>
      <c r="C11" s="162"/>
      <c r="D11" s="162"/>
      <c r="E11" s="162"/>
      <c r="F11" s="162"/>
      <c r="G11" s="162"/>
      <c r="H11" s="162"/>
      <c r="I11" s="162"/>
      <c r="J11" s="162"/>
      <c r="K11" s="162"/>
      <c r="L11" s="162"/>
      <c r="M11" s="162"/>
      <c r="N11" s="162"/>
      <c r="O11" s="162"/>
    </row>
    <row r="12" spans="1:15" ht="12.75">
      <c r="A12" s="172"/>
      <c r="B12" s="164" t="s">
        <v>214</v>
      </c>
      <c r="C12" s="162"/>
      <c r="D12" s="162"/>
      <c r="E12" s="162"/>
      <c r="F12" s="162"/>
      <c r="G12" s="162"/>
      <c r="H12" s="162"/>
      <c r="I12" s="162"/>
      <c r="J12" s="162"/>
      <c r="K12" s="162"/>
      <c r="L12" s="162"/>
      <c r="M12" s="162"/>
      <c r="N12" s="162"/>
      <c r="O12" s="162"/>
    </row>
    <row r="13" spans="1:15" ht="12.75">
      <c r="A13" s="172"/>
      <c r="B13" s="164" t="s">
        <v>203</v>
      </c>
      <c r="C13" s="162"/>
      <c r="D13" s="162"/>
      <c r="E13" s="162"/>
      <c r="F13" s="162"/>
      <c r="G13" s="162"/>
      <c r="H13" s="162"/>
      <c r="I13" s="162"/>
      <c r="J13" s="162"/>
      <c r="K13" s="162"/>
      <c r="L13" s="162"/>
      <c r="M13" s="162"/>
      <c r="N13" s="162"/>
      <c r="O13" s="162"/>
    </row>
    <row r="14" spans="1:15" ht="12.75">
      <c r="A14" s="172"/>
      <c r="B14" s="164" t="s">
        <v>163</v>
      </c>
      <c r="C14" s="162"/>
      <c r="D14" s="162"/>
      <c r="E14" s="162"/>
      <c r="F14" s="162"/>
      <c r="G14" s="162"/>
      <c r="H14" s="162"/>
      <c r="I14" s="162"/>
      <c r="J14" s="162"/>
      <c r="K14" s="162"/>
      <c r="L14" s="162"/>
      <c r="M14" s="162"/>
      <c r="N14" s="162"/>
      <c r="O14" s="162"/>
    </row>
    <row r="15" spans="1:15" ht="9.75" customHeight="1">
      <c r="A15" s="172"/>
      <c r="B15" s="164"/>
      <c r="C15" s="162"/>
      <c r="D15" s="162"/>
      <c r="E15" s="162"/>
      <c r="F15" s="162"/>
      <c r="G15" s="162"/>
      <c r="H15" s="162"/>
      <c r="I15" s="162"/>
      <c r="J15" s="162"/>
      <c r="K15" s="162"/>
      <c r="L15" s="162"/>
      <c r="M15" s="162"/>
      <c r="N15" s="162"/>
      <c r="O15" s="162"/>
    </row>
    <row r="16" spans="1:15" ht="12.75">
      <c r="A16" s="172"/>
      <c r="B16" s="164" t="s">
        <v>189</v>
      </c>
      <c r="C16" s="162"/>
      <c r="D16" s="162"/>
      <c r="E16" s="162"/>
      <c r="F16" s="162"/>
      <c r="G16" s="162"/>
      <c r="H16" s="162"/>
      <c r="I16" s="162"/>
      <c r="J16" s="162"/>
      <c r="K16" s="162"/>
      <c r="L16" s="162"/>
      <c r="M16" s="162"/>
      <c r="N16" s="162"/>
      <c r="O16" s="162"/>
    </row>
    <row r="17" spans="1:15" ht="12.75">
      <c r="A17" s="172"/>
      <c r="B17" s="164" t="s">
        <v>190</v>
      </c>
      <c r="C17" s="162"/>
      <c r="D17" s="162"/>
      <c r="E17" s="162"/>
      <c r="F17" s="162"/>
      <c r="G17" s="162"/>
      <c r="H17" s="162"/>
      <c r="I17" s="162"/>
      <c r="J17" s="162"/>
      <c r="K17" s="162"/>
      <c r="L17" s="162"/>
      <c r="M17" s="162"/>
      <c r="N17" s="162"/>
      <c r="O17" s="162"/>
    </row>
    <row r="18" spans="1:15" ht="12.75">
      <c r="A18" s="172"/>
      <c r="B18" s="164" t="s">
        <v>191</v>
      </c>
      <c r="C18" s="162"/>
      <c r="D18" s="162"/>
      <c r="E18" s="162"/>
      <c r="F18" s="162"/>
      <c r="G18" s="162"/>
      <c r="H18" s="162"/>
      <c r="I18" s="162"/>
      <c r="J18" s="162"/>
      <c r="K18" s="162"/>
      <c r="L18" s="162"/>
      <c r="M18" s="162"/>
      <c r="N18" s="162"/>
      <c r="O18" s="162"/>
    </row>
    <row r="19" spans="1:15" ht="12.75">
      <c r="A19" s="172"/>
      <c r="B19" s="164" t="s">
        <v>192</v>
      </c>
      <c r="C19" s="162"/>
      <c r="D19" s="162"/>
      <c r="E19" s="162"/>
      <c r="F19" s="162"/>
      <c r="G19" s="162"/>
      <c r="H19" s="162"/>
      <c r="I19" s="162"/>
      <c r="J19" s="162"/>
      <c r="K19" s="162"/>
      <c r="L19" s="162"/>
      <c r="M19" s="162"/>
      <c r="N19" s="162"/>
      <c r="O19" s="162"/>
    </row>
    <row r="20" spans="1:15" ht="9.75" customHeight="1">
      <c r="A20" s="172"/>
      <c r="B20" s="164"/>
      <c r="C20" s="162"/>
      <c r="D20" s="162"/>
      <c r="E20" s="162"/>
      <c r="F20" s="162"/>
      <c r="G20" s="162"/>
      <c r="H20" s="162"/>
      <c r="I20" s="162"/>
      <c r="J20" s="162"/>
      <c r="K20" s="162"/>
      <c r="L20" s="162"/>
      <c r="M20" s="162"/>
      <c r="N20" s="162"/>
      <c r="O20" s="162"/>
    </row>
    <row r="21" spans="1:15" ht="12.75">
      <c r="A21" s="172"/>
      <c r="B21" s="164" t="s">
        <v>194</v>
      </c>
      <c r="C21" s="162"/>
      <c r="D21" s="162"/>
      <c r="E21" s="162"/>
      <c r="F21" s="162"/>
      <c r="G21" s="162"/>
      <c r="H21" s="162"/>
      <c r="I21" s="162"/>
      <c r="J21" s="162"/>
      <c r="K21" s="162"/>
      <c r="L21" s="162"/>
      <c r="M21" s="162"/>
      <c r="N21" s="162"/>
      <c r="O21" s="162"/>
    </row>
    <row r="22" spans="1:15" ht="12.75">
      <c r="A22" s="172"/>
      <c r="B22" s="164" t="s">
        <v>193</v>
      </c>
      <c r="C22" s="162"/>
      <c r="D22" s="162"/>
      <c r="E22" s="162"/>
      <c r="F22" s="162"/>
      <c r="G22" s="162"/>
      <c r="H22" s="162"/>
      <c r="I22" s="162"/>
      <c r="J22" s="162"/>
      <c r="K22" s="162"/>
      <c r="L22" s="162"/>
      <c r="M22" s="162"/>
      <c r="N22" s="162"/>
      <c r="O22" s="162"/>
    </row>
    <row r="23" spans="1:15" ht="9.75" customHeight="1">
      <c r="A23" s="172"/>
      <c r="B23" s="164"/>
      <c r="C23" s="162"/>
      <c r="D23" s="162"/>
      <c r="E23" s="162"/>
      <c r="F23" s="162"/>
      <c r="G23" s="162"/>
      <c r="H23" s="162"/>
      <c r="I23" s="162"/>
      <c r="J23" s="162"/>
      <c r="K23" s="162"/>
      <c r="L23" s="162"/>
      <c r="M23" s="162"/>
      <c r="N23" s="162"/>
      <c r="O23" s="162"/>
    </row>
    <row r="24" spans="1:15" ht="12.75">
      <c r="A24" s="172"/>
      <c r="B24" s="164" t="s">
        <v>224</v>
      </c>
      <c r="C24" s="162"/>
      <c r="D24" s="162"/>
      <c r="E24" s="162"/>
      <c r="F24" s="162"/>
      <c r="G24" s="162"/>
      <c r="H24" s="162"/>
      <c r="I24" s="162"/>
      <c r="J24" s="162"/>
      <c r="K24" s="162"/>
      <c r="L24" s="162"/>
      <c r="M24" s="162"/>
      <c r="N24" s="162"/>
      <c r="O24" s="162"/>
    </row>
    <row r="25" spans="1:15" ht="9.75" customHeight="1">
      <c r="A25" s="172"/>
      <c r="B25" s="168"/>
      <c r="C25" s="162"/>
      <c r="D25" s="162"/>
      <c r="E25" s="162"/>
      <c r="F25" s="162"/>
      <c r="G25" s="162"/>
      <c r="H25" s="162"/>
      <c r="I25" s="162"/>
      <c r="J25" s="162"/>
      <c r="K25" s="162"/>
      <c r="L25" s="162"/>
      <c r="M25" s="162"/>
      <c r="N25" s="162"/>
      <c r="O25" s="162"/>
    </row>
    <row r="26" spans="1:15" ht="12.75">
      <c r="A26" s="172"/>
      <c r="B26" s="169" t="s">
        <v>164</v>
      </c>
      <c r="C26" s="162"/>
      <c r="D26" s="162"/>
      <c r="E26" s="162"/>
      <c r="F26" s="162"/>
      <c r="G26" s="162"/>
      <c r="H26" s="162"/>
      <c r="I26" s="162"/>
      <c r="J26" s="162"/>
      <c r="K26" s="162"/>
      <c r="L26" s="162"/>
      <c r="M26" s="162"/>
      <c r="N26" s="162"/>
      <c r="O26" s="162"/>
    </row>
    <row r="27" spans="1:15" ht="12.75">
      <c r="A27" s="172"/>
      <c r="B27" s="169" t="s">
        <v>165</v>
      </c>
      <c r="C27" s="162"/>
      <c r="D27" s="162"/>
      <c r="E27" s="162"/>
      <c r="F27" s="162"/>
      <c r="G27" s="164"/>
      <c r="H27" s="162"/>
      <c r="I27" s="162"/>
      <c r="J27" s="162"/>
      <c r="K27" s="162"/>
      <c r="L27" s="162"/>
      <c r="M27" s="162"/>
      <c r="N27" s="162"/>
      <c r="O27" s="162"/>
    </row>
    <row r="28" spans="1:15" ht="13.5" customHeight="1">
      <c r="A28" s="172"/>
      <c r="B28" s="170"/>
      <c r="C28" s="162"/>
      <c r="D28" s="162"/>
      <c r="E28" s="162"/>
      <c r="F28" s="162"/>
      <c r="G28" s="164"/>
      <c r="H28" s="162"/>
      <c r="I28" s="162"/>
      <c r="J28" s="162"/>
      <c r="K28" s="162"/>
      <c r="L28" s="162"/>
      <c r="M28" s="162"/>
      <c r="N28" s="162"/>
      <c r="O28" s="162"/>
    </row>
    <row r="29" spans="1:15" ht="18" customHeight="1">
      <c r="A29" s="172"/>
      <c r="B29" s="173" t="s">
        <v>166</v>
      </c>
      <c r="C29" s="162"/>
      <c r="D29" s="162"/>
      <c r="E29" s="162"/>
      <c r="F29" s="162"/>
      <c r="G29" s="164"/>
      <c r="H29" s="162"/>
      <c r="I29" s="162"/>
      <c r="J29" s="162"/>
      <c r="K29" s="162"/>
      <c r="L29" s="162"/>
      <c r="M29" s="162"/>
      <c r="N29" s="162"/>
      <c r="O29" s="162"/>
    </row>
    <row r="30" spans="1:15" ht="9.75" customHeight="1">
      <c r="A30" s="172"/>
      <c r="B30" s="164"/>
      <c r="C30" s="162"/>
      <c r="D30" s="162"/>
      <c r="E30" s="162"/>
      <c r="F30" s="162"/>
      <c r="G30" s="164"/>
      <c r="H30" s="162"/>
      <c r="I30" s="162"/>
      <c r="J30" s="162"/>
      <c r="K30" s="162"/>
      <c r="L30" s="162"/>
      <c r="M30" s="162"/>
      <c r="N30" s="162"/>
      <c r="O30" s="162"/>
    </row>
    <row r="31" spans="1:15" ht="12.75">
      <c r="A31" s="172"/>
      <c r="B31" s="164" t="s">
        <v>167</v>
      </c>
      <c r="C31" s="162"/>
      <c r="D31" s="162"/>
      <c r="E31" s="162"/>
      <c r="F31" s="162"/>
      <c r="G31" s="164"/>
      <c r="H31" s="162"/>
      <c r="I31" s="162"/>
      <c r="J31" s="162"/>
      <c r="K31" s="162"/>
      <c r="L31" s="162"/>
      <c r="M31" s="162"/>
      <c r="N31" s="162"/>
      <c r="O31" s="162"/>
    </row>
    <row r="32" spans="1:15" ht="12.75">
      <c r="A32" s="172"/>
      <c r="B32" s="164" t="s">
        <v>215</v>
      </c>
      <c r="C32" s="162"/>
      <c r="D32" s="162"/>
      <c r="E32" s="162"/>
      <c r="F32" s="162"/>
      <c r="G32" s="164"/>
      <c r="H32" s="162"/>
      <c r="I32" s="162"/>
      <c r="J32" s="162"/>
      <c r="K32" s="162"/>
      <c r="L32" s="162"/>
      <c r="M32" s="162"/>
      <c r="N32" s="162"/>
      <c r="O32" s="162"/>
    </row>
    <row r="33" spans="1:15" ht="12.75">
      <c r="A33" s="172"/>
      <c r="B33" s="164" t="s">
        <v>216</v>
      </c>
      <c r="C33" s="162"/>
      <c r="D33" s="162"/>
      <c r="E33" s="162"/>
      <c r="F33" s="162"/>
      <c r="G33" s="164"/>
      <c r="H33" s="162"/>
      <c r="I33" s="162"/>
      <c r="J33" s="162"/>
      <c r="K33" s="162"/>
      <c r="L33" s="162"/>
      <c r="M33" s="162"/>
      <c r="N33" s="162"/>
      <c r="O33" s="162"/>
    </row>
    <row r="34" spans="1:15" ht="9.75" customHeight="1">
      <c r="A34" s="172"/>
      <c r="B34" s="164"/>
      <c r="C34" s="165"/>
      <c r="D34" s="162"/>
      <c r="E34" s="162"/>
      <c r="F34" s="162"/>
      <c r="G34" s="164"/>
      <c r="H34" s="162"/>
      <c r="I34" s="162"/>
      <c r="J34" s="162"/>
      <c r="K34" s="162"/>
      <c r="L34" s="162"/>
      <c r="M34" s="162"/>
      <c r="N34" s="162"/>
      <c r="O34" s="162"/>
    </row>
    <row r="35" spans="1:15" ht="15.75">
      <c r="A35" s="172"/>
      <c r="B35" s="166" t="s">
        <v>168</v>
      </c>
      <c r="D35" s="162"/>
      <c r="E35" s="162"/>
      <c r="F35" s="162"/>
      <c r="G35" s="162"/>
      <c r="H35" s="162"/>
      <c r="I35" s="162"/>
      <c r="J35" s="162"/>
      <c r="K35" s="162"/>
      <c r="L35" s="162"/>
      <c r="M35" s="162"/>
      <c r="N35" s="162"/>
      <c r="O35" s="162"/>
    </row>
    <row r="36" spans="1:15" ht="9.75" customHeight="1">
      <c r="A36" s="172"/>
      <c r="B36" s="164"/>
      <c r="C36" s="164"/>
      <c r="D36" s="162"/>
      <c r="E36" s="162"/>
      <c r="F36" s="162"/>
      <c r="G36" s="164"/>
      <c r="H36" s="162"/>
      <c r="I36" s="162"/>
      <c r="J36" s="162"/>
      <c r="K36" s="162"/>
      <c r="L36" s="162"/>
      <c r="M36" s="162"/>
      <c r="N36" s="162"/>
      <c r="O36" s="162"/>
    </row>
    <row r="37" spans="1:15" ht="15">
      <c r="A37" s="172"/>
      <c r="C37" s="174" t="s">
        <v>217</v>
      </c>
      <c r="E37" s="162"/>
      <c r="F37" s="162"/>
      <c r="G37" s="164"/>
      <c r="H37" s="162"/>
      <c r="I37" s="162"/>
      <c r="J37" s="162"/>
      <c r="K37" s="162"/>
      <c r="L37" s="162"/>
      <c r="M37" s="162"/>
      <c r="N37" s="162"/>
      <c r="O37" s="162"/>
    </row>
    <row r="38" spans="1:15" ht="12.75">
      <c r="A38" s="172"/>
      <c r="B38" s="164"/>
      <c r="C38" s="164" t="s">
        <v>169</v>
      </c>
      <c r="E38" s="162"/>
      <c r="F38" s="162"/>
      <c r="G38" s="164"/>
      <c r="H38" s="162"/>
      <c r="I38" s="162"/>
      <c r="J38" s="162"/>
      <c r="K38" s="162"/>
      <c r="L38" s="162"/>
      <c r="M38" s="162"/>
      <c r="N38" s="162"/>
      <c r="O38" s="162"/>
    </row>
    <row r="39" spans="1:15" ht="12.75">
      <c r="A39" s="172"/>
      <c r="B39" s="164"/>
      <c r="C39" s="164" t="s">
        <v>170</v>
      </c>
      <c r="E39" s="162"/>
      <c r="F39" s="162"/>
      <c r="G39" s="164"/>
      <c r="H39" s="162"/>
      <c r="I39" s="162"/>
      <c r="J39" s="162"/>
      <c r="K39" s="162"/>
      <c r="L39" s="162"/>
      <c r="M39" s="162"/>
      <c r="N39" s="162"/>
      <c r="O39" s="162"/>
    </row>
    <row r="40" spans="1:15" ht="12.75">
      <c r="A40" s="172"/>
      <c r="B40" s="164"/>
      <c r="C40" s="167" t="s">
        <v>171</v>
      </c>
      <c r="E40" s="162"/>
      <c r="F40" s="162"/>
      <c r="G40" s="164"/>
      <c r="H40" s="162"/>
      <c r="I40" s="162"/>
      <c r="J40" s="162"/>
      <c r="K40" s="162"/>
      <c r="L40" s="162"/>
      <c r="M40" s="162"/>
      <c r="N40" s="162"/>
      <c r="O40" s="162"/>
    </row>
    <row r="41" spans="1:15" ht="12.75">
      <c r="A41" s="172"/>
      <c r="B41" s="164"/>
      <c r="C41" s="167"/>
      <c r="D41" s="162" t="s">
        <v>195</v>
      </c>
      <c r="E41" s="162"/>
      <c r="F41" s="162"/>
      <c r="G41" s="164"/>
      <c r="H41" s="162"/>
      <c r="I41" s="162"/>
      <c r="J41" s="162"/>
      <c r="K41" s="162"/>
      <c r="L41" s="162"/>
      <c r="M41" s="162"/>
      <c r="N41" s="162"/>
      <c r="O41" s="162"/>
    </row>
    <row r="42" spans="1:15" ht="12.75">
      <c r="A42" s="172"/>
      <c r="B42" s="164"/>
      <c r="C42" s="167"/>
      <c r="D42" s="162" t="s">
        <v>196</v>
      </c>
      <c r="E42" s="162"/>
      <c r="F42" s="162"/>
      <c r="G42" s="164"/>
      <c r="H42" s="162"/>
      <c r="I42" s="162"/>
      <c r="J42" s="162"/>
      <c r="K42" s="162"/>
      <c r="L42" s="162"/>
      <c r="M42" s="162"/>
      <c r="N42" s="162"/>
      <c r="O42" s="162"/>
    </row>
    <row r="43" spans="1:15" ht="12.75">
      <c r="A43" s="172"/>
      <c r="B43" s="164"/>
      <c r="C43" s="167"/>
      <c r="D43" s="162" t="s">
        <v>197</v>
      </c>
      <c r="E43" s="162"/>
      <c r="F43" s="162"/>
      <c r="G43" s="164"/>
      <c r="H43" s="162"/>
      <c r="I43" s="162"/>
      <c r="J43" s="162"/>
      <c r="K43" s="162"/>
      <c r="L43" s="162"/>
      <c r="M43" s="162"/>
      <c r="N43" s="162"/>
      <c r="O43" s="162"/>
    </row>
    <row r="44" spans="1:15" ht="12.75">
      <c r="A44" s="172"/>
      <c r="B44" s="164"/>
      <c r="C44" s="167"/>
      <c r="D44" s="162" t="s">
        <v>172</v>
      </c>
      <c r="E44" s="162"/>
      <c r="F44" s="162"/>
      <c r="G44" s="164"/>
      <c r="H44" s="162"/>
      <c r="I44" s="162"/>
      <c r="J44" s="162"/>
      <c r="K44" s="162"/>
      <c r="L44" s="162"/>
      <c r="M44" s="162"/>
      <c r="N44" s="162"/>
      <c r="O44" s="162"/>
    </row>
    <row r="45" spans="1:15" ht="12.75">
      <c r="A45" s="172"/>
      <c r="B45" s="164"/>
      <c r="C45" s="167"/>
      <c r="D45" s="162" t="s">
        <v>173</v>
      </c>
      <c r="E45" s="162"/>
      <c r="F45" s="162"/>
      <c r="G45" s="164"/>
      <c r="H45" s="162"/>
      <c r="I45" s="162"/>
      <c r="J45" s="162"/>
      <c r="K45" s="162"/>
      <c r="L45" s="162"/>
      <c r="M45" s="162"/>
      <c r="N45" s="162"/>
      <c r="O45" s="162"/>
    </row>
    <row r="46" spans="1:15" ht="12.75">
      <c r="A46" s="172"/>
      <c r="B46" s="164"/>
      <c r="C46" s="167"/>
      <c r="D46" s="162" t="s">
        <v>35</v>
      </c>
      <c r="E46" s="162"/>
      <c r="F46" s="162"/>
      <c r="G46" s="164"/>
      <c r="H46" s="162"/>
      <c r="I46" s="162"/>
      <c r="J46" s="162"/>
      <c r="K46" s="162"/>
      <c r="L46" s="162"/>
      <c r="M46" s="162"/>
      <c r="N46" s="162"/>
      <c r="O46" s="162"/>
    </row>
    <row r="47" spans="1:15" ht="12.75">
      <c r="A47" s="172"/>
      <c r="B47" s="164"/>
      <c r="C47" s="167"/>
      <c r="D47" s="165" t="s">
        <v>174</v>
      </c>
      <c r="E47" s="162"/>
      <c r="F47" s="162"/>
      <c r="G47" s="164"/>
      <c r="H47" s="162"/>
      <c r="I47" s="162"/>
      <c r="J47" s="162"/>
      <c r="K47" s="162"/>
      <c r="L47" s="162"/>
      <c r="M47" s="162"/>
      <c r="N47" s="162"/>
      <c r="O47" s="162"/>
    </row>
    <row r="48" spans="1:15" ht="9.75" customHeight="1">
      <c r="A48" s="172"/>
      <c r="B48" s="164"/>
      <c r="C48" s="167"/>
      <c r="D48" s="165"/>
      <c r="E48" s="162"/>
      <c r="F48" s="162"/>
      <c r="G48" s="164"/>
      <c r="H48" s="162"/>
      <c r="I48" s="162"/>
      <c r="J48" s="162"/>
      <c r="K48" s="162"/>
      <c r="L48" s="162"/>
      <c r="M48" s="162"/>
      <c r="N48" s="162"/>
      <c r="O48" s="162"/>
    </row>
    <row r="49" spans="1:15" ht="15">
      <c r="A49" s="172"/>
      <c r="B49" s="164"/>
      <c r="C49" s="174" t="s">
        <v>198</v>
      </c>
      <c r="D49" s="162"/>
      <c r="E49" s="162"/>
      <c r="F49" s="162"/>
      <c r="G49" s="162"/>
      <c r="H49" s="162"/>
      <c r="I49" s="162"/>
      <c r="J49" s="162"/>
      <c r="K49" s="162"/>
      <c r="L49" s="162"/>
      <c r="M49" s="162"/>
      <c r="N49" s="162"/>
      <c r="O49" s="162"/>
    </row>
    <row r="50" spans="1:15" ht="12.75">
      <c r="A50" s="172"/>
      <c r="B50" s="164"/>
      <c r="C50" s="164" t="s">
        <v>218</v>
      </c>
      <c r="E50" s="162"/>
      <c r="F50" s="162"/>
      <c r="G50" s="164"/>
      <c r="H50" s="162"/>
      <c r="I50" s="162"/>
      <c r="J50" s="162"/>
      <c r="K50" s="162"/>
      <c r="L50" s="162"/>
      <c r="M50" s="162"/>
      <c r="N50" s="162"/>
      <c r="O50" s="162"/>
    </row>
    <row r="51" spans="1:15" ht="12.75">
      <c r="A51" s="172"/>
      <c r="B51" s="164"/>
      <c r="C51" s="164" t="s">
        <v>175</v>
      </c>
      <c r="E51" s="162"/>
      <c r="F51" s="162"/>
      <c r="G51" s="164"/>
      <c r="H51" s="162"/>
      <c r="I51" s="162"/>
      <c r="J51" s="162"/>
      <c r="K51" s="162"/>
      <c r="L51" s="162"/>
      <c r="M51" s="162"/>
      <c r="N51" s="162"/>
      <c r="O51" s="162"/>
    </row>
    <row r="52" spans="1:15" ht="12.75">
      <c r="A52" s="172"/>
      <c r="B52" s="164"/>
      <c r="C52" s="167"/>
      <c r="D52" s="165" t="s">
        <v>174</v>
      </c>
      <c r="E52" s="162"/>
      <c r="F52" s="162"/>
      <c r="G52" s="164"/>
      <c r="H52" s="162"/>
      <c r="I52" s="162"/>
      <c r="J52" s="162"/>
      <c r="K52" s="162"/>
      <c r="L52" s="162"/>
      <c r="M52" s="162"/>
      <c r="N52" s="162"/>
      <c r="O52" s="162"/>
    </row>
    <row r="53" spans="1:15" ht="9.75" customHeight="1">
      <c r="A53" s="172"/>
      <c r="B53" s="164"/>
      <c r="C53" s="167"/>
      <c r="D53" s="165"/>
      <c r="E53" s="162"/>
      <c r="F53" s="162"/>
      <c r="G53" s="164"/>
      <c r="H53" s="162"/>
      <c r="I53" s="162"/>
      <c r="J53" s="162"/>
      <c r="K53" s="162"/>
      <c r="L53" s="162"/>
      <c r="M53" s="162"/>
      <c r="N53" s="162"/>
      <c r="O53" s="162"/>
    </row>
    <row r="54" spans="1:15" ht="15">
      <c r="A54" s="172"/>
      <c r="B54" s="164"/>
      <c r="C54" s="174" t="s">
        <v>199</v>
      </c>
      <c r="D54" s="162"/>
      <c r="E54" s="162"/>
      <c r="F54" s="162"/>
      <c r="G54" s="162"/>
      <c r="H54" s="162"/>
      <c r="I54" s="162"/>
      <c r="J54" s="162"/>
      <c r="K54" s="162"/>
      <c r="L54" s="162"/>
      <c r="M54" s="162"/>
      <c r="N54" s="162"/>
      <c r="O54" s="162"/>
    </row>
    <row r="55" spans="1:15" ht="12.75">
      <c r="A55" s="172"/>
      <c r="B55" s="164"/>
      <c r="C55" s="164" t="s">
        <v>219</v>
      </c>
      <c r="E55" s="162"/>
      <c r="F55" s="162"/>
      <c r="G55" s="164"/>
      <c r="H55" s="162"/>
      <c r="I55" s="162"/>
      <c r="J55" s="162"/>
      <c r="K55" s="162"/>
      <c r="L55" s="162"/>
      <c r="M55" s="162"/>
      <c r="N55" s="162"/>
      <c r="O55" s="162"/>
    </row>
    <row r="56" spans="1:15" ht="12.75">
      <c r="A56" s="172"/>
      <c r="B56" s="164"/>
      <c r="C56" s="164" t="s">
        <v>176</v>
      </c>
      <c r="E56" s="162"/>
      <c r="F56" s="162"/>
      <c r="G56" s="164"/>
      <c r="H56" s="162"/>
      <c r="I56" s="162"/>
      <c r="J56" s="162"/>
      <c r="K56" s="162"/>
      <c r="L56" s="162"/>
      <c r="M56" s="162"/>
      <c r="N56" s="162"/>
      <c r="O56" s="162"/>
    </row>
    <row r="57" spans="1:15" ht="12.75">
      <c r="A57" s="172"/>
      <c r="B57" s="164"/>
      <c r="C57" s="167"/>
      <c r="D57" s="165" t="s">
        <v>174</v>
      </c>
      <c r="E57" s="162"/>
      <c r="F57" s="162"/>
      <c r="G57" s="164"/>
      <c r="H57" s="162"/>
      <c r="I57" s="162"/>
      <c r="J57" s="162"/>
      <c r="K57" s="162"/>
      <c r="L57" s="162"/>
      <c r="M57" s="162"/>
      <c r="N57" s="162"/>
      <c r="O57" s="162"/>
    </row>
    <row r="58" spans="1:15" ht="13.5" customHeight="1">
      <c r="A58" s="172"/>
      <c r="B58" s="168"/>
      <c r="C58" s="164"/>
      <c r="D58" s="162"/>
      <c r="E58" s="162"/>
      <c r="F58" s="162"/>
      <c r="G58" s="162"/>
      <c r="H58" s="162"/>
      <c r="I58" s="162"/>
      <c r="J58" s="162"/>
      <c r="K58" s="162"/>
      <c r="L58" s="162"/>
      <c r="M58" s="162"/>
      <c r="N58" s="162"/>
      <c r="O58" s="162"/>
    </row>
    <row r="59" spans="1:15" ht="18" customHeight="1">
      <c r="A59" s="172"/>
      <c r="B59" s="173" t="s">
        <v>177</v>
      </c>
      <c r="C59" s="164"/>
      <c r="D59" s="162"/>
      <c r="E59" s="162"/>
      <c r="F59" s="162"/>
      <c r="G59" s="162"/>
      <c r="H59" s="162"/>
      <c r="I59" s="162"/>
      <c r="J59" s="162"/>
      <c r="K59" s="162"/>
      <c r="L59" s="162"/>
      <c r="M59" s="162"/>
      <c r="N59" s="162"/>
      <c r="O59" s="162"/>
    </row>
    <row r="60" spans="1:15" ht="9.75" customHeight="1">
      <c r="A60" s="172"/>
      <c r="B60" s="164"/>
      <c r="C60" s="164"/>
      <c r="D60" s="162"/>
      <c r="E60" s="162"/>
      <c r="F60" s="162"/>
      <c r="G60" s="162"/>
      <c r="H60" s="162"/>
      <c r="I60" s="162"/>
      <c r="J60" s="162"/>
      <c r="K60" s="162"/>
      <c r="L60" s="162"/>
      <c r="M60" s="162"/>
      <c r="N60" s="162"/>
      <c r="O60" s="162"/>
    </row>
    <row r="61" spans="1:15" ht="12.75">
      <c r="A61" s="172"/>
      <c r="B61" s="164" t="s">
        <v>178</v>
      </c>
      <c r="C61" s="164"/>
      <c r="D61" s="162"/>
      <c r="E61" s="162"/>
      <c r="F61" s="162"/>
      <c r="G61" s="162"/>
      <c r="H61" s="162"/>
      <c r="I61" s="162"/>
      <c r="J61" s="162"/>
      <c r="K61" s="162"/>
      <c r="L61" s="162"/>
      <c r="M61" s="162"/>
      <c r="N61" s="162"/>
      <c r="O61" s="162"/>
    </row>
    <row r="62" spans="1:15" ht="12.75">
      <c r="A62" s="172"/>
      <c r="B62" s="164" t="s">
        <v>179</v>
      </c>
      <c r="C62" s="164"/>
      <c r="D62" s="162"/>
      <c r="E62" s="162"/>
      <c r="F62" s="162"/>
      <c r="G62" s="162"/>
      <c r="H62" s="162"/>
      <c r="I62" s="162"/>
      <c r="J62" s="162"/>
      <c r="K62" s="162"/>
      <c r="L62" s="162"/>
      <c r="M62" s="162"/>
      <c r="N62" s="162"/>
      <c r="O62" s="162"/>
    </row>
    <row r="63" spans="1:15" ht="9.75" customHeight="1">
      <c r="A63" s="172"/>
      <c r="B63" s="164"/>
      <c r="C63" s="164"/>
      <c r="D63" s="162"/>
      <c r="E63" s="162"/>
      <c r="F63" s="162"/>
      <c r="G63" s="162"/>
      <c r="H63" s="162"/>
      <c r="I63" s="162"/>
      <c r="J63" s="162"/>
      <c r="K63" s="162"/>
      <c r="L63" s="162"/>
      <c r="M63" s="162"/>
      <c r="N63" s="162"/>
      <c r="O63" s="162"/>
    </row>
    <row r="64" spans="1:15" ht="14.25">
      <c r="A64" s="172"/>
      <c r="B64" s="168" t="s">
        <v>180</v>
      </c>
      <c r="C64" s="162"/>
      <c r="D64" s="162"/>
      <c r="E64" s="162"/>
      <c r="F64" s="162"/>
      <c r="G64" s="162"/>
      <c r="H64" s="162"/>
      <c r="I64" s="162"/>
      <c r="J64" s="162"/>
      <c r="K64" s="162"/>
      <c r="L64" s="162"/>
      <c r="M64" s="162"/>
      <c r="N64" s="162"/>
      <c r="O64" s="162"/>
    </row>
    <row r="65" spans="1:15" ht="9.75" customHeight="1">
      <c r="A65" s="172"/>
      <c r="B65" s="164"/>
      <c r="C65" s="162"/>
      <c r="D65" s="162"/>
      <c r="E65" s="162"/>
      <c r="F65" s="162"/>
      <c r="G65" s="162"/>
      <c r="H65" s="162"/>
      <c r="I65" s="162"/>
      <c r="J65" s="162"/>
      <c r="K65" s="162"/>
      <c r="L65" s="162"/>
      <c r="M65" s="162"/>
      <c r="N65" s="162"/>
      <c r="O65" s="162"/>
    </row>
    <row r="66" spans="1:15" ht="12.75">
      <c r="A66" s="172"/>
      <c r="B66" s="164" t="s">
        <v>220</v>
      </c>
      <c r="C66" s="162"/>
      <c r="D66" s="162"/>
      <c r="E66" s="162"/>
      <c r="F66" s="162"/>
      <c r="G66" s="162"/>
      <c r="H66" s="162"/>
      <c r="I66" s="162"/>
      <c r="J66" s="162"/>
      <c r="K66" s="162"/>
      <c r="L66" s="162"/>
      <c r="M66" s="162"/>
      <c r="N66" s="162"/>
      <c r="O66" s="162"/>
    </row>
    <row r="67" spans="1:15" ht="12.75">
      <c r="A67" s="172"/>
      <c r="B67" s="164" t="s">
        <v>181</v>
      </c>
      <c r="C67" s="162"/>
      <c r="D67" s="162"/>
      <c r="E67" s="162"/>
      <c r="F67" s="162"/>
      <c r="G67" s="162"/>
      <c r="H67" s="162"/>
      <c r="I67" s="162"/>
      <c r="J67" s="162"/>
      <c r="K67" s="162"/>
      <c r="L67" s="162"/>
      <c r="M67" s="162"/>
      <c r="N67" s="162"/>
      <c r="O67" s="162"/>
    </row>
    <row r="68" spans="1:15" ht="12.75">
      <c r="A68" s="172"/>
      <c r="B68" s="171" t="s">
        <v>182</v>
      </c>
      <c r="C68" s="162"/>
      <c r="D68" s="162"/>
      <c r="E68" s="162"/>
      <c r="F68" s="162"/>
      <c r="G68" s="162"/>
      <c r="H68" s="162"/>
      <c r="I68" s="162"/>
      <c r="J68" s="162"/>
      <c r="K68" s="162"/>
      <c r="L68" s="162"/>
      <c r="M68" s="162"/>
      <c r="N68" s="162"/>
      <c r="O68" s="162"/>
    </row>
    <row r="69" spans="1:15" ht="12.75">
      <c r="A69" s="172"/>
      <c r="B69" s="164" t="s">
        <v>221</v>
      </c>
      <c r="C69" s="162"/>
      <c r="D69" s="162"/>
      <c r="E69" s="162"/>
      <c r="F69" s="162"/>
      <c r="G69" s="162"/>
      <c r="H69" s="162"/>
      <c r="I69" s="162"/>
      <c r="J69" s="162"/>
      <c r="K69" s="162"/>
      <c r="L69" s="162"/>
      <c r="M69" s="162"/>
      <c r="N69" s="162"/>
      <c r="O69" s="162"/>
    </row>
    <row r="70" spans="1:15" ht="12.75">
      <c r="A70" s="172"/>
      <c r="B70" s="171" t="s">
        <v>183</v>
      </c>
      <c r="C70" s="162"/>
      <c r="D70" s="162"/>
      <c r="E70" s="162"/>
      <c r="F70" s="162"/>
      <c r="G70" s="162"/>
      <c r="H70" s="162"/>
      <c r="I70" s="162"/>
      <c r="J70" s="162"/>
      <c r="K70" s="162"/>
      <c r="L70" s="162"/>
      <c r="M70" s="162"/>
      <c r="N70" s="162"/>
      <c r="O70" s="162"/>
    </row>
    <row r="71" spans="1:15" ht="12.75">
      <c r="A71" s="172"/>
      <c r="B71" s="171"/>
      <c r="C71" s="162"/>
      <c r="D71" s="162"/>
      <c r="E71" s="162"/>
      <c r="F71" s="162"/>
      <c r="G71" s="162"/>
      <c r="H71" s="162"/>
      <c r="I71" s="162"/>
      <c r="J71" s="162"/>
      <c r="K71" s="162"/>
      <c r="L71" s="162"/>
      <c r="M71" s="162"/>
      <c r="N71" s="162"/>
      <c r="O71" s="162"/>
    </row>
    <row r="72" spans="1:15" ht="12.75">
      <c r="A72" s="172"/>
      <c r="B72" s="169" t="s">
        <v>200</v>
      </c>
      <c r="C72" s="162"/>
      <c r="D72" s="162"/>
      <c r="E72" s="162"/>
      <c r="F72" s="162"/>
      <c r="G72" s="162"/>
      <c r="H72" s="162"/>
      <c r="I72" s="162"/>
      <c r="J72" s="162"/>
      <c r="K72" s="162"/>
      <c r="L72" s="162"/>
      <c r="M72" s="162"/>
      <c r="N72" s="162"/>
      <c r="O72" s="162"/>
    </row>
    <row r="73" spans="1:15" ht="12.75">
      <c r="A73" s="172"/>
      <c r="B73" s="169" t="s">
        <v>222</v>
      </c>
      <c r="C73" s="162"/>
      <c r="D73" s="162"/>
      <c r="E73" s="162"/>
      <c r="F73" s="162"/>
      <c r="G73" s="162"/>
      <c r="H73" s="162"/>
      <c r="I73" s="162"/>
      <c r="J73" s="162"/>
      <c r="K73" s="162"/>
      <c r="L73" s="162"/>
      <c r="M73" s="162"/>
      <c r="N73" s="162"/>
      <c r="O73" s="162"/>
    </row>
    <row r="74" spans="1:15" ht="12.75">
      <c r="A74" s="172"/>
      <c r="C74" s="172" t="s">
        <v>201</v>
      </c>
      <c r="D74" s="162"/>
      <c r="E74" s="162"/>
      <c r="F74" s="162"/>
      <c r="G74" s="162"/>
      <c r="H74" s="162"/>
      <c r="I74" s="162"/>
      <c r="J74" s="162"/>
      <c r="K74" s="162"/>
      <c r="L74" s="162"/>
      <c r="M74" s="162"/>
      <c r="N74" s="162"/>
      <c r="O74" s="162"/>
    </row>
    <row r="75" spans="1:15" ht="12.75">
      <c r="A75" s="172"/>
      <c r="B75" s="171"/>
      <c r="C75" s="162"/>
      <c r="D75" s="162"/>
      <c r="E75" s="162"/>
      <c r="F75" s="162"/>
      <c r="G75" s="162"/>
      <c r="H75" s="162"/>
      <c r="I75" s="162"/>
      <c r="J75" s="162"/>
      <c r="K75" s="162"/>
      <c r="L75" s="162"/>
      <c r="M75" s="162"/>
      <c r="N75" s="162"/>
      <c r="O75" s="162"/>
    </row>
    <row r="76" spans="1:15" ht="15">
      <c r="A76" s="172"/>
      <c r="B76" s="176" t="s">
        <v>184</v>
      </c>
      <c r="C76" s="164"/>
      <c r="D76" s="162"/>
      <c r="E76" s="162"/>
      <c r="F76" s="162"/>
      <c r="G76" s="162"/>
      <c r="H76" s="162"/>
      <c r="I76" s="162"/>
      <c r="J76" s="162"/>
      <c r="K76" s="162"/>
      <c r="L76" s="162"/>
      <c r="M76" s="162"/>
      <c r="N76" s="162"/>
      <c r="O76" s="162"/>
    </row>
    <row r="77" spans="1:15" ht="15">
      <c r="A77" s="172"/>
      <c r="B77" s="175" t="s">
        <v>202</v>
      </c>
      <c r="C77" s="162"/>
      <c r="D77" s="162"/>
      <c r="E77" s="162"/>
      <c r="F77" s="162"/>
      <c r="G77" s="162"/>
      <c r="H77" s="162"/>
      <c r="I77" s="162"/>
      <c r="J77" s="162"/>
      <c r="K77" s="162"/>
      <c r="L77" s="162"/>
      <c r="M77" s="162"/>
      <c r="N77" s="162"/>
      <c r="O77" s="162"/>
    </row>
    <row r="78" spans="1:15" ht="12.75">
      <c r="A78" s="172"/>
      <c r="B78" s="172"/>
      <c r="C78" s="172"/>
      <c r="D78" s="172"/>
      <c r="E78" s="172"/>
      <c r="F78" s="172"/>
      <c r="G78" s="172"/>
      <c r="H78" s="172"/>
      <c r="I78" s="172"/>
      <c r="J78" s="172"/>
      <c r="K78" s="172"/>
      <c r="L78" s="172"/>
      <c r="M78" s="172"/>
      <c r="N78" s="172"/>
      <c r="O78" s="162"/>
    </row>
    <row r="79" spans="2:13" ht="15">
      <c r="B79" s="179" t="s">
        <v>204</v>
      </c>
      <c r="C79" s="179"/>
      <c r="D79" s="179"/>
      <c r="E79" s="179"/>
      <c r="I79" s="178" t="s">
        <v>185</v>
      </c>
      <c r="J79" s="178"/>
      <c r="K79" s="178"/>
      <c r="L79" s="178"/>
      <c r="M79" s="178"/>
    </row>
  </sheetData>
  <sheetProtection password="C50B" sheet="1" objects="1" scenarios="1" selectLockedCells="1"/>
  <mergeCells count="2">
    <mergeCell ref="I79:M79"/>
    <mergeCell ref="B79:E79"/>
  </mergeCells>
  <printOptions horizontalCentered="1"/>
  <pageMargins left="0.25" right="0.75" top="0.25" bottom="0.25" header="0" footer="0"/>
  <pageSetup horizontalDpi="300" verticalDpi="300" orientation="portrait" scale="75" r:id="rId1"/>
</worksheet>
</file>

<file path=xl/worksheets/sheet2.xml><?xml version="1.0" encoding="utf-8"?>
<worksheet xmlns="http://schemas.openxmlformats.org/spreadsheetml/2006/main" xmlns:r="http://schemas.openxmlformats.org/officeDocument/2006/relationships">
  <dimension ref="A2:AC70"/>
  <sheetViews>
    <sheetView showGridLines="0" showRowColHeaders="0" workbookViewId="0" topLeftCell="A1">
      <selection activeCell="F4" sqref="F4"/>
    </sheetView>
  </sheetViews>
  <sheetFormatPr defaultColWidth="9.140625" defaultRowHeight="12.75"/>
  <cols>
    <col min="1" max="3" width="2.7109375" style="14" customWidth="1"/>
    <col min="4" max="4" width="18.7109375" style="14" customWidth="1"/>
    <col min="5" max="5" width="14.7109375" style="14" customWidth="1"/>
    <col min="6" max="29" width="15.7109375" style="14" customWidth="1"/>
    <col min="30" max="16384" width="9.140625" style="14" customWidth="1"/>
  </cols>
  <sheetData>
    <row r="1" ht="4.5" customHeight="1"/>
    <row r="2" spans="2:29" ht="20.25" customHeight="1">
      <c r="B2" s="200" t="s">
        <v>207</v>
      </c>
      <c r="C2" s="200"/>
      <c r="D2" s="200"/>
      <c r="E2" s="200"/>
      <c r="F2" s="200"/>
      <c r="G2" s="15" t="s">
        <v>39</v>
      </c>
      <c r="H2" s="68">
        <v>271</v>
      </c>
      <c r="O2" s="155"/>
      <c r="P2" s="155"/>
      <c r="Q2" s="180" t="str">
        <f>IF(B2&lt;&gt;"",B2,"")</f>
        <v>Prepaid Insurance</v>
      </c>
      <c r="R2" s="180"/>
      <c r="S2" s="180"/>
      <c r="T2" s="69" t="s">
        <v>39</v>
      </c>
      <c r="U2" s="70">
        <f>IF(H2&lt;&gt;"",H2,"")</f>
        <v>271</v>
      </c>
      <c r="AB2" s="155"/>
      <c r="AC2" s="155"/>
    </row>
    <row r="3" spans="2:29" ht="20.25" customHeight="1" thickBot="1">
      <c r="B3" s="16"/>
      <c r="C3" s="16"/>
      <c r="D3" s="16"/>
      <c r="E3" s="16"/>
      <c r="F3" s="16"/>
      <c r="G3" s="15"/>
      <c r="H3" s="17"/>
      <c r="O3" s="156"/>
      <c r="P3" s="157"/>
      <c r="AB3" s="156"/>
      <c r="AC3" s="157"/>
    </row>
    <row r="4" spans="2:29" ht="13.5" customHeight="1">
      <c r="B4" s="208" t="s">
        <v>36</v>
      </c>
      <c r="C4" s="208"/>
      <c r="D4" s="208"/>
      <c r="E4" s="207" t="s">
        <v>210</v>
      </c>
      <c r="F4" s="57" t="s">
        <v>0</v>
      </c>
      <c r="G4" s="57" t="s">
        <v>59</v>
      </c>
      <c r="H4" s="57" t="s">
        <v>63</v>
      </c>
      <c r="I4" s="57" t="s">
        <v>67</v>
      </c>
      <c r="J4" s="57" t="s">
        <v>71</v>
      </c>
      <c r="K4" s="57" t="s">
        <v>75</v>
      </c>
      <c r="L4" s="57" t="s">
        <v>79</v>
      </c>
      <c r="M4" s="57" t="s">
        <v>83</v>
      </c>
      <c r="N4" s="57" t="s">
        <v>87</v>
      </c>
      <c r="O4" s="57" t="s">
        <v>91</v>
      </c>
      <c r="P4" s="57" t="s">
        <v>95</v>
      </c>
      <c r="Q4" s="57" t="s">
        <v>100</v>
      </c>
      <c r="R4" s="57" t="s">
        <v>104</v>
      </c>
      <c r="S4" s="57" t="s">
        <v>108</v>
      </c>
      <c r="T4" s="57" t="s">
        <v>112</v>
      </c>
      <c r="U4" s="57" t="s">
        <v>116</v>
      </c>
      <c r="V4" s="57" t="s">
        <v>120</v>
      </c>
      <c r="W4" s="57" t="s">
        <v>124</v>
      </c>
      <c r="X4" s="57" t="s">
        <v>128</v>
      </c>
      <c r="Y4" s="57" t="s">
        <v>132</v>
      </c>
      <c r="Z4" s="57" t="s">
        <v>136</v>
      </c>
      <c r="AA4" s="57" t="s">
        <v>140</v>
      </c>
      <c r="AB4" s="57" t="s">
        <v>143</v>
      </c>
      <c r="AC4" s="57" t="s">
        <v>147</v>
      </c>
    </row>
    <row r="5" spans="2:29" ht="13.5" customHeight="1">
      <c r="B5" s="209" t="s">
        <v>43</v>
      </c>
      <c r="C5" s="209"/>
      <c r="D5" s="209"/>
      <c r="E5" s="207"/>
      <c r="F5" s="58" t="s">
        <v>1</v>
      </c>
      <c r="G5" s="58" t="s">
        <v>60</v>
      </c>
      <c r="H5" s="58" t="s">
        <v>64</v>
      </c>
      <c r="I5" s="58" t="s">
        <v>68</v>
      </c>
      <c r="J5" s="58" t="s">
        <v>72</v>
      </c>
      <c r="K5" s="58" t="s">
        <v>76</v>
      </c>
      <c r="L5" s="58" t="s">
        <v>80</v>
      </c>
      <c r="M5" s="58" t="s">
        <v>84</v>
      </c>
      <c r="N5" s="58" t="s">
        <v>88</v>
      </c>
      <c r="O5" s="58" t="s">
        <v>92</v>
      </c>
      <c r="P5" s="58" t="s">
        <v>96</v>
      </c>
      <c r="Q5" s="58" t="s">
        <v>101</v>
      </c>
      <c r="R5" s="58" t="s">
        <v>105</v>
      </c>
      <c r="S5" s="58" t="s">
        <v>109</v>
      </c>
      <c r="T5" s="58" t="s">
        <v>113</v>
      </c>
      <c r="U5" s="58" t="s">
        <v>117</v>
      </c>
      <c r="V5" s="58" t="s">
        <v>121</v>
      </c>
      <c r="W5" s="58" t="s">
        <v>125</v>
      </c>
      <c r="X5" s="58" t="s">
        <v>129</v>
      </c>
      <c r="Y5" s="58" t="s">
        <v>133</v>
      </c>
      <c r="Z5" s="58" t="s">
        <v>137</v>
      </c>
      <c r="AA5" s="58" t="s">
        <v>141</v>
      </c>
      <c r="AB5" s="58" t="s">
        <v>144</v>
      </c>
      <c r="AC5" s="58" t="s">
        <v>148</v>
      </c>
    </row>
    <row r="6" spans="1:29" ht="12.75">
      <c r="A6" s="18"/>
      <c r="B6" s="201">
        <v>39539</v>
      </c>
      <c r="C6" s="202"/>
      <c r="D6" s="203"/>
      <c r="E6" s="207"/>
      <c r="F6" s="58" t="s">
        <v>37</v>
      </c>
      <c r="G6" s="58" t="s">
        <v>61</v>
      </c>
      <c r="H6" s="58" t="s">
        <v>65</v>
      </c>
      <c r="I6" s="58" t="s">
        <v>69</v>
      </c>
      <c r="J6" s="58" t="s">
        <v>73</v>
      </c>
      <c r="K6" s="58" t="s">
        <v>77</v>
      </c>
      <c r="L6" s="58" t="s">
        <v>81</v>
      </c>
      <c r="M6" s="58" t="s">
        <v>85</v>
      </c>
      <c r="N6" s="58" t="s">
        <v>89</v>
      </c>
      <c r="O6" s="58" t="s">
        <v>93</v>
      </c>
      <c r="P6" s="58" t="s">
        <v>97</v>
      </c>
      <c r="Q6" s="58" t="s">
        <v>102</v>
      </c>
      <c r="R6" s="58" t="s">
        <v>106</v>
      </c>
      <c r="S6" s="58" t="s">
        <v>110</v>
      </c>
      <c r="T6" s="58" t="s">
        <v>114</v>
      </c>
      <c r="U6" s="58" t="s">
        <v>118</v>
      </c>
      <c r="V6" s="58" t="s">
        <v>122</v>
      </c>
      <c r="W6" s="58" t="s">
        <v>126</v>
      </c>
      <c r="X6" s="58" t="s">
        <v>130</v>
      </c>
      <c r="Y6" s="58" t="s">
        <v>134</v>
      </c>
      <c r="Z6" s="58" t="s">
        <v>138</v>
      </c>
      <c r="AA6" s="58" t="s">
        <v>142</v>
      </c>
      <c r="AB6" s="58" t="s">
        <v>145</v>
      </c>
      <c r="AC6" s="58" t="s">
        <v>149</v>
      </c>
    </row>
    <row r="7" spans="5:29" ht="13.5" thickBot="1">
      <c r="E7" s="207"/>
      <c r="F7" s="58" t="s">
        <v>38</v>
      </c>
      <c r="G7" s="58" t="s">
        <v>62</v>
      </c>
      <c r="H7" s="58" t="s">
        <v>66</v>
      </c>
      <c r="I7" s="58" t="s">
        <v>70</v>
      </c>
      <c r="J7" s="58" t="s">
        <v>74</v>
      </c>
      <c r="K7" s="58" t="s">
        <v>78</v>
      </c>
      <c r="L7" s="58" t="s">
        <v>82</v>
      </c>
      <c r="M7" s="58" t="s">
        <v>86</v>
      </c>
      <c r="N7" s="58" t="s">
        <v>90</v>
      </c>
      <c r="O7" s="58" t="s">
        <v>94</v>
      </c>
      <c r="P7" s="58" t="s">
        <v>99</v>
      </c>
      <c r="Q7" s="58" t="s">
        <v>103</v>
      </c>
      <c r="R7" s="58" t="s">
        <v>107</v>
      </c>
      <c r="S7" s="58" t="s">
        <v>111</v>
      </c>
      <c r="T7" s="58" t="s">
        <v>115</v>
      </c>
      <c r="U7" s="58" t="s">
        <v>119</v>
      </c>
      <c r="V7" s="58" t="s">
        <v>123</v>
      </c>
      <c r="W7" s="58" t="s">
        <v>127</v>
      </c>
      <c r="X7" s="58" t="s">
        <v>131</v>
      </c>
      <c r="Y7" s="58" t="s">
        <v>135</v>
      </c>
      <c r="Z7" s="58" t="s">
        <v>139</v>
      </c>
      <c r="AA7" s="58" t="s">
        <v>98</v>
      </c>
      <c r="AB7" s="58" t="s">
        <v>146</v>
      </c>
      <c r="AC7" s="58" t="s">
        <v>150</v>
      </c>
    </row>
    <row r="8" spans="5:29" ht="12.75" customHeight="1">
      <c r="E8" s="19" t="s">
        <v>46</v>
      </c>
      <c r="F8" s="10">
        <v>74.53</v>
      </c>
      <c r="G8" s="10">
        <v>0</v>
      </c>
      <c r="H8" s="10">
        <v>0</v>
      </c>
      <c r="I8" s="10">
        <v>0</v>
      </c>
      <c r="J8" s="10">
        <v>0</v>
      </c>
      <c r="K8" s="10">
        <v>0</v>
      </c>
      <c r="L8" s="10">
        <v>0</v>
      </c>
      <c r="M8" s="10">
        <v>0</v>
      </c>
      <c r="N8" s="10">
        <v>0</v>
      </c>
      <c r="O8" s="10">
        <v>0</v>
      </c>
      <c r="P8" s="10">
        <v>0</v>
      </c>
      <c r="Q8" s="10">
        <v>0</v>
      </c>
      <c r="R8" s="10">
        <v>0</v>
      </c>
      <c r="S8" s="10">
        <v>0</v>
      </c>
      <c r="T8" s="10">
        <v>0</v>
      </c>
      <c r="U8" s="10">
        <v>0</v>
      </c>
      <c r="V8" s="10">
        <v>0</v>
      </c>
      <c r="W8" s="10">
        <v>0</v>
      </c>
      <c r="X8" s="10">
        <v>0</v>
      </c>
      <c r="Y8" s="10">
        <v>0</v>
      </c>
      <c r="Z8" s="10">
        <v>0</v>
      </c>
      <c r="AA8" s="10">
        <v>0</v>
      </c>
      <c r="AB8" s="10">
        <v>0</v>
      </c>
      <c r="AC8" s="10">
        <v>0</v>
      </c>
    </row>
    <row r="9" spans="4:29" ht="13.5" thickBot="1">
      <c r="D9" s="20"/>
      <c r="E9" s="21" t="s">
        <v>40</v>
      </c>
      <c r="F9" s="13">
        <v>39858</v>
      </c>
      <c r="G9" s="13"/>
      <c r="H9" s="13"/>
      <c r="I9" s="13"/>
      <c r="J9" s="13"/>
      <c r="K9" s="13"/>
      <c r="L9" s="13"/>
      <c r="M9" s="13"/>
      <c r="N9" s="13"/>
      <c r="O9" s="13"/>
      <c r="P9" s="13"/>
      <c r="Q9" s="13"/>
      <c r="R9" s="13"/>
      <c r="S9" s="13"/>
      <c r="T9" s="13"/>
      <c r="U9" s="13"/>
      <c r="V9" s="13"/>
      <c r="W9" s="13"/>
      <c r="X9" s="13"/>
      <c r="Y9" s="13"/>
      <c r="Z9" s="13"/>
      <c r="AA9" s="13"/>
      <c r="AB9" s="13"/>
      <c r="AC9" s="13"/>
    </row>
    <row r="10" spans="2:29" ht="12.75">
      <c r="B10" s="22"/>
      <c r="C10" s="22"/>
      <c r="D10" s="187" t="s">
        <v>208</v>
      </c>
      <c r="E10" s="188"/>
      <c r="F10" s="11">
        <v>39965</v>
      </c>
      <c r="G10" s="11"/>
      <c r="H10" s="11"/>
      <c r="I10" s="11"/>
      <c r="J10" s="11"/>
      <c r="K10" s="11"/>
      <c r="L10" s="11"/>
      <c r="M10" s="11"/>
      <c r="N10" s="11"/>
      <c r="O10" s="11"/>
      <c r="P10" s="11"/>
      <c r="Q10" s="11"/>
      <c r="R10" s="11"/>
      <c r="S10" s="11"/>
      <c r="T10" s="11"/>
      <c r="U10" s="11"/>
      <c r="V10" s="11"/>
      <c r="W10" s="11"/>
      <c r="X10" s="11"/>
      <c r="Y10" s="11"/>
      <c r="Z10" s="11"/>
      <c r="AA10" s="11"/>
      <c r="AB10" s="11"/>
      <c r="AC10" s="11"/>
    </row>
    <row r="11" spans="1:29" ht="12.75">
      <c r="A11" s="22"/>
      <c r="B11" s="22"/>
      <c r="C11" s="22"/>
      <c r="D11" s="189" t="str">
        <f>CONCATENATE("Value of Prepaid as of  Month-End ",MONTH(F10),"/",YEAR(F10))</f>
        <v>Value of Prepaid as of  Month-End 6/2009</v>
      </c>
      <c r="E11" s="188"/>
      <c r="F11" s="10">
        <v>100.1</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row>
    <row r="12" spans="1:29" ht="12.75">
      <c r="A12" s="22"/>
      <c r="B12" s="23"/>
      <c r="C12" s="23"/>
      <c r="D12" s="189" t="s">
        <v>151</v>
      </c>
      <c r="E12" s="188"/>
      <c r="F12" s="24">
        <f aca="true" t="shared" si="0" ref="F12:AC12">IF(F14&lt;&gt;0,IF(F60&gt;F11,ROUND((F60-F11)/F14,2),IF(F14&lt;&gt;0,ROUND((F60/F14)-F11,2),0)),0)</f>
        <v>74.53</v>
      </c>
      <c r="G12" s="24">
        <f t="shared" si="0"/>
        <v>0</v>
      </c>
      <c r="H12" s="24">
        <f t="shared" si="0"/>
        <v>0</v>
      </c>
      <c r="I12" s="24">
        <f t="shared" si="0"/>
        <v>0</v>
      </c>
      <c r="J12" s="24">
        <f t="shared" si="0"/>
        <v>0</v>
      </c>
      <c r="K12" s="24">
        <f t="shared" si="0"/>
        <v>0</v>
      </c>
      <c r="L12" s="24">
        <f t="shared" si="0"/>
        <v>0</v>
      </c>
      <c r="M12" s="24">
        <f t="shared" si="0"/>
        <v>0</v>
      </c>
      <c r="N12" s="24">
        <f t="shared" si="0"/>
        <v>0</v>
      </c>
      <c r="O12" s="24">
        <f t="shared" si="0"/>
        <v>0</v>
      </c>
      <c r="P12" s="24">
        <f t="shared" si="0"/>
        <v>0</v>
      </c>
      <c r="Q12" s="24">
        <f t="shared" si="0"/>
        <v>0</v>
      </c>
      <c r="R12" s="24">
        <f t="shared" si="0"/>
        <v>0</v>
      </c>
      <c r="S12" s="24">
        <f t="shared" si="0"/>
        <v>0</v>
      </c>
      <c r="T12" s="24">
        <f t="shared" si="0"/>
        <v>0</v>
      </c>
      <c r="U12" s="24">
        <f t="shared" si="0"/>
        <v>0</v>
      </c>
      <c r="V12" s="24">
        <f t="shared" si="0"/>
        <v>0</v>
      </c>
      <c r="W12" s="24">
        <f t="shared" si="0"/>
        <v>0</v>
      </c>
      <c r="X12" s="24">
        <f t="shared" si="0"/>
        <v>0</v>
      </c>
      <c r="Y12" s="24">
        <f t="shared" si="0"/>
        <v>0</v>
      </c>
      <c r="Z12" s="24">
        <f t="shared" si="0"/>
        <v>0</v>
      </c>
      <c r="AA12" s="24">
        <f t="shared" si="0"/>
        <v>0</v>
      </c>
      <c r="AB12" s="24">
        <f t="shared" si="0"/>
        <v>0</v>
      </c>
      <c r="AC12" s="24">
        <f t="shared" si="0"/>
        <v>0</v>
      </c>
    </row>
    <row r="13" spans="1:29" ht="13.5" thickBot="1">
      <c r="A13" s="22"/>
      <c r="B13" s="25"/>
      <c r="C13" s="25"/>
      <c r="D13" s="190" t="s">
        <v>35</v>
      </c>
      <c r="E13" s="191"/>
      <c r="F13" s="12">
        <v>27</v>
      </c>
      <c r="G13" s="12"/>
      <c r="H13" s="12"/>
      <c r="I13" s="12"/>
      <c r="J13" s="12"/>
      <c r="K13" s="12"/>
      <c r="L13" s="12"/>
      <c r="M13" s="12"/>
      <c r="N13" s="12"/>
      <c r="O13" s="12"/>
      <c r="P13" s="12"/>
      <c r="Q13" s="12"/>
      <c r="R13" s="12"/>
      <c r="S13" s="12"/>
      <c r="T13" s="12"/>
      <c r="U13" s="12"/>
      <c r="V13" s="12"/>
      <c r="W13" s="12"/>
      <c r="X13" s="12"/>
      <c r="Y13" s="12"/>
      <c r="Z13" s="12"/>
      <c r="AA13" s="12"/>
      <c r="AB13" s="12"/>
      <c r="AC13" s="12"/>
    </row>
    <row r="14" spans="2:29" ht="13.5" thickBot="1">
      <c r="B14" s="184" t="s">
        <v>209</v>
      </c>
      <c r="C14" s="185"/>
      <c r="D14" s="185"/>
      <c r="E14" s="186"/>
      <c r="F14" s="64">
        <f aca="true" t="shared" si="1" ref="F14:AC14">IF(F10&lt;&gt;"",SUM(DAYS360($B$6,F10)/30)+1,0)</f>
        <v>15</v>
      </c>
      <c r="G14" s="64">
        <f t="shared" si="1"/>
        <v>0</v>
      </c>
      <c r="H14" s="64">
        <f t="shared" si="1"/>
        <v>0</v>
      </c>
      <c r="I14" s="64">
        <f t="shared" si="1"/>
        <v>0</v>
      </c>
      <c r="J14" s="64">
        <f t="shared" si="1"/>
        <v>0</v>
      </c>
      <c r="K14" s="64">
        <f t="shared" si="1"/>
        <v>0</v>
      </c>
      <c r="L14" s="64">
        <f t="shared" si="1"/>
        <v>0</v>
      </c>
      <c r="M14" s="64">
        <f t="shared" si="1"/>
        <v>0</v>
      </c>
      <c r="N14" s="64">
        <f t="shared" si="1"/>
        <v>0</v>
      </c>
      <c r="O14" s="64">
        <f t="shared" si="1"/>
        <v>0</v>
      </c>
      <c r="P14" s="64">
        <f t="shared" si="1"/>
        <v>0</v>
      </c>
      <c r="Q14" s="64">
        <f t="shared" si="1"/>
        <v>0</v>
      </c>
      <c r="R14" s="64">
        <f t="shared" si="1"/>
        <v>0</v>
      </c>
      <c r="S14" s="64">
        <f t="shared" si="1"/>
        <v>0</v>
      </c>
      <c r="T14" s="64">
        <f t="shared" si="1"/>
        <v>0</v>
      </c>
      <c r="U14" s="64">
        <f t="shared" si="1"/>
        <v>0</v>
      </c>
      <c r="V14" s="64">
        <f t="shared" si="1"/>
        <v>0</v>
      </c>
      <c r="W14" s="64">
        <f t="shared" si="1"/>
        <v>0</v>
      </c>
      <c r="X14" s="64">
        <f t="shared" si="1"/>
        <v>0</v>
      </c>
      <c r="Y14" s="64">
        <f t="shared" si="1"/>
        <v>0</v>
      </c>
      <c r="Z14" s="64">
        <f t="shared" si="1"/>
        <v>0</v>
      </c>
      <c r="AA14" s="64">
        <f t="shared" si="1"/>
        <v>0</v>
      </c>
      <c r="AB14" s="64">
        <f t="shared" si="1"/>
        <v>0</v>
      </c>
      <c r="AC14" s="64">
        <f t="shared" si="1"/>
        <v>0</v>
      </c>
    </row>
    <row r="15" spans="1:29" ht="12.75">
      <c r="A15" s="26"/>
      <c r="B15" s="204"/>
      <c r="C15" s="205"/>
      <c r="D15" s="205"/>
      <c r="E15" s="63" t="s">
        <v>15</v>
      </c>
      <c r="F15" s="67" t="s">
        <v>33</v>
      </c>
      <c r="G15" s="67" t="s">
        <v>33</v>
      </c>
      <c r="H15" s="67" t="s">
        <v>33</v>
      </c>
      <c r="I15" s="67" t="s">
        <v>33</v>
      </c>
      <c r="J15" s="67" t="s">
        <v>33</v>
      </c>
      <c r="K15" s="67" t="s">
        <v>33</v>
      </c>
      <c r="L15" s="67" t="s">
        <v>33</v>
      </c>
      <c r="M15" s="67" t="s">
        <v>33</v>
      </c>
      <c r="N15" s="67" t="s">
        <v>33</v>
      </c>
      <c r="O15" s="67" t="s">
        <v>33</v>
      </c>
      <c r="P15" s="67" t="s">
        <v>33</v>
      </c>
      <c r="Q15" s="67" t="s">
        <v>33</v>
      </c>
      <c r="R15" s="67" t="s">
        <v>33</v>
      </c>
      <c r="S15" s="67" t="s">
        <v>33</v>
      </c>
      <c r="T15" s="67" t="s">
        <v>33</v>
      </c>
      <c r="U15" s="67" t="s">
        <v>33</v>
      </c>
      <c r="V15" s="67" t="s">
        <v>33</v>
      </c>
      <c r="W15" s="67" t="s">
        <v>33</v>
      </c>
      <c r="X15" s="67" t="s">
        <v>33</v>
      </c>
      <c r="Y15" s="67" t="s">
        <v>33</v>
      </c>
      <c r="Z15" s="67" t="s">
        <v>33</v>
      </c>
      <c r="AA15" s="67" t="s">
        <v>33</v>
      </c>
      <c r="AB15" s="67" t="s">
        <v>33</v>
      </c>
      <c r="AC15" s="67" t="s">
        <v>33</v>
      </c>
    </row>
    <row r="16" spans="2:29" ht="12.75">
      <c r="B16" s="27"/>
      <c r="C16" s="28"/>
      <c r="D16" s="29" t="s">
        <v>41</v>
      </c>
      <c r="E16" s="65">
        <f aca="true" t="shared" si="2" ref="E16:E28">SUM(F16:AC16)</f>
        <v>0</v>
      </c>
      <c r="F16" s="59">
        <v>0</v>
      </c>
      <c r="G16" s="59">
        <v>0</v>
      </c>
      <c r="H16" s="59">
        <v>0</v>
      </c>
      <c r="I16" s="59">
        <v>0</v>
      </c>
      <c r="J16" s="59">
        <v>0</v>
      </c>
      <c r="K16" s="59">
        <v>0</v>
      </c>
      <c r="L16" s="59">
        <v>0</v>
      </c>
      <c r="M16" s="59">
        <v>0</v>
      </c>
      <c r="N16" s="59">
        <v>0</v>
      </c>
      <c r="O16" s="59">
        <v>0</v>
      </c>
      <c r="P16" s="59">
        <v>0</v>
      </c>
      <c r="Q16" s="59">
        <v>0</v>
      </c>
      <c r="R16" s="59">
        <v>0</v>
      </c>
      <c r="S16" s="59">
        <v>0</v>
      </c>
      <c r="T16" s="59">
        <v>0</v>
      </c>
      <c r="U16" s="59">
        <v>0</v>
      </c>
      <c r="V16" s="59">
        <v>0</v>
      </c>
      <c r="W16" s="59">
        <v>0</v>
      </c>
      <c r="X16" s="59">
        <v>0</v>
      </c>
      <c r="Y16" s="59">
        <v>0</v>
      </c>
      <c r="Z16" s="59">
        <v>0</v>
      </c>
      <c r="AA16" s="59">
        <v>0</v>
      </c>
      <c r="AB16" s="59">
        <v>0</v>
      </c>
      <c r="AC16" s="59">
        <v>0</v>
      </c>
    </row>
    <row r="17" spans="1:29" ht="12.75">
      <c r="A17" s="18"/>
      <c r="B17" s="27"/>
      <c r="C17" s="28"/>
      <c r="D17" s="30" t="s">
        <v>2</v>
      </c>
      <c r="E17" s="65">
        <f t="shared" si="2"/>
        <v>0</v>
      </c>
      <c r="F17" s="10">
        <v>0</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row>
    <row r="18" spans="1:29" ht="12.75">
      <c r="A18" s="18"/>
      <c r="B18" s="27"/>
      <c r="C18" s="28"/>
      <c r="D18" s="30" t="s">
        <v>8</v>
      </c>
      <c r="E18" s="65">
        <f t="shared" si="2"/>
        <v>804.5</v>
      </c>
      <c r="F18" s="10">
        <v>804.5</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row>
    <row r="19" spans="1:29" ht="12.75">
      <c r="A19" s="18"/>
      <c r="B19" s="27"/>
      <c r="C19" s="28"/>
      <c r="D19" s="30" t="s">
        <v>9</v>
      </c>
      <c r="E19" s="65">
        <f t="shared" si="2"/>
        <v>965.4</v>
      </c>
      <c r="F19" s="10">
        <v>965.4</v>
      </c>
      <c r="G19" s="10">
        <v>0</v>
      </c>
      <c r="H19" s="10">
        <v>0</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0</v>
      </c>
      <c r="AC19" s="10">
        <v>0</v>
      </c>
    </row>
    <row r="20" spans="1:29" ht="12.75">
      <c r="A20" s="31"/>
      <c r="B20" s="27"/>
      <c r="C20" s="28"/>
      <c r="D20" s="30" t="s">
        <v>4</v>
      </c>
      <c r="E20" s="65">
        <f t="shared" si="2"/>
        <v>0</v>
      </c>
      <c r="F20" s="10">
        <v>0</v>
      </c>
      <c r="G20" s="10">
        <v>0</v>
      </c>
      <c r="H20" s="10">
        <v>0</v>
      </c>
      <c r="I20" s="10">
        <v>0</v>
      </c>
      <c r="J20" s="10">
        <v>0</v>
      </c>
      <c r="K20" s="10">
        <v>0</v>
      </c>
      <c r="L20" s="10">
        <v>0</v>
      </c>
      <c r="M20" s="10">
        <v>0</v>
      </c>
      <c r="N20" s="10">
        <v>0</v>
      </c>
      <c r="O20" s="10">
        <v>0</v>
      </c>
      <c r="P20" s="10">
        <v>0</v>
      </c>
      <c r="Q20" s="10">
        <v>0</v>
      </c>
      <c r="R20" s="10">
        <v>0</v>
      </c>
      <c r="S20" s="10">
        <v>0</v>
      </c>
      <c r="T20" s="10">
        <v>0</v>
      </c>
      <c r="U20" s="10">
        <v>0</v>
      </c>
      <c r="V20" s="10">
        <v>0</v>
      </c>
      <c r="W20" s="10">
        <v>0</v>
      </c>
      <c r="X20" s="10">
        <v>0</v>
      </c>
      <c r="Y20" s="10">
        <v>0</v>
      </c>
      <c r="Z20" s="10">
        <v>0</v>
      </c>
      <c r="AA20" s="10">
        <v>0</v>
      </c>
      <c r="AB20" s="10">
        <v>0</v>
      </c>
      <c r="AC20" s="10">
        <v>0</v>
      </c>
    </row>
    <row r="21" spans="1:29" ht="12.75">
      <c r="A21" s="31"/>
      <c r="B21" s="27"/>
      <c r="C21" s="28"/>
      <c r="D21" s="30" t="s">
        <v>5</v>
      </c>
      <c r="E21" s="65">
        <f t="shared" si="2"/>
        <v>0</v>
      </c>
      <c r="F21" s="10">
        <v>0</v>
      </c>
      <c r="G21" s="10">
        <v>0</v>
      </c>
      <c r="H21" s="10">
        <v>0</v>
      </c>
      <c r="I21" s="10">
        <v>0</v>
      </c>
      <c r="J21" s="10">
        <v>0</v>
      </c>
      <c r="K21" s="10">
        <v>0</v>
      </c>
      <c r="L21" s="10">
        <v>0</v>
      </c>
      <c r="M21" s="10">
        <v>0</v>
      </c>
      <c r="N21" s="10">
        <v>0</v>
      </c>
      <c r="O21" s="10">
        <v>0</v>
      </c>
      <c r="P21" s="10">
        <v>0</v>
      </c>
      <c r="Q21" s="10">
        <v>0</v>
      </c>
      <c r="R21" s="10">
        <v>0</v>
      </c>
      <c r="S21" s="10">
        <v>0</v>
      </c>
      <c r="T21" s="10">
        <v>0</v>
      </c>
      <c r="U21" s="10">
        <v>0</v>
      </c>
      <c r="V21" s="10">
        <v>0</v>
      </c>
      <c r="W21" s="10">
        <v>0</v>
      </c>
      <c r="X21" s="10">
        <v>0</v>
      </c>
      <c r="Y21" s="10">
        <v>0</v>
      </c>
      <c r="Z21" s="10">
        <v>0</v>
      </c>
      <c r="AA21" s="10">
        <v>0</v>
      </c>
      <c r="AB21" s="10">
        <v>0</v>
      </c>
      <c r="AC21" s="10">
        <v>0</v>
      </c>
    </row>
    <row r="22" spans="1:29" ht="12.75">
      <c r="A22" s="31"/>
      <c r="B22" s="27"/>
      <c r="C22" s="28"/>
      <c r="D22" s="30" t="s">
        <v>6</v>
      </c>
      <c r="E22" s="65">
        <f t="shared" si="2"/>
        <v>965.4</v>
      </c>
      <c r="F22" s="10">
        <v>965.4</v>
      </c>
      <c r="G22" s="10">
        <v>0</v>
      </c>
      <c r="H22" s="10">
        <v>0</v>
      </c>
      <c r="I22" s="10">
        <v>0</v>
      </c>
      <c r="J22" s="10">
        <v>0</v>
      </c>
      <c r="K22" s="10">
        <v>0</v>
      </c>
      <c r="L22" s="10">
        <v>0</v>
      </c>
      <c r="M22" s="10">
        <v>0</v>
      </c>
      <c r="N22" s="10">
        <v>0</v>
      </c>
      <c r="O22" s="10">
        <v>0</v>
      </c>
      <c r="P22" s="10">
        <v>0</v>
      </c>
      <c r="Q22" s="10">
        <v>0</v>
      </c>
      <c r="R22" s="10">
        <v>0</v>
      </c>
      <c r="S22" s="10">
        <v>0</v>
      </c>
      <c r="T22" s="10">
        <v>0</v>
      </c>
      <c r="U22" s="10">
        <v>0</v>
      </c>
      <c r="V22" s="10">
        <v>0</v>
      </c>
      <c r="W22" s="10">
        <v>0</v>
      </c>
      <c r="X22" s="10">
        <v>0</v>
      </c>
      <c r="Y22" s="10">
        <v>0</v>
      </c>
      <c r="Z22" s="10">
        <v>0</v>
      </c>
      <c r="AA22" s="10">
        <v>0</v>
      </c>
      <c r="AB22" s="10">
        <v>0</v>
      </c>
      <c r="AC22" s="10">
        <v>0</v>
      </c>
    </row>
    <row r="23" spans="1:29" ht="12.75">
      <c r="A23" s="31"/>
      <c r="B23" s="27"/>
      <c r="C23" s="28"/>
      <c r="D23" s="30" t="s">
        <v>7</v>
      </c>
      <c r="E23" s="65">
        <f t="shared" si="2"/>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row>
    <row r="24" spans="1:29" ht="12.75">
      <c r="A24" s="31"/>
      <c r="B24" s="27"/>
      <c r="C24" s="28"/>
      <c r="D24" s="30" t="s">
        <v>10</v>
      </c>
      <c r="E24" s="65">
        <f t="shared" si="2"/>
        <v>0</v>
      </c>
      <c r="F24" s="10">
        <v>0</v>
      </c>
      <c r="G24" s="10">
        <v>0</v>
      </c>
      <c r="H24" s="10">
        <v>0</v>
      </c>
      <c r="I24" s="10">
        <v>0</v>
      </c>
      <c r="J24" s="10">
        <v>0</v>
      </c>
      <c r="K24" s="10">
        <v>0</v>
      </c>
      <c r="L24" s="10">
        <v>0</v>
      </c>
      <c r="M24" s="10">
        <v>0</v>
      </c>
      <c r="N24" s="10">
        <v>0</v>
      </c>
      <c r="O24" s="10">
        <v>0</v>
      </c>
      <c r="P24" s="10">
        <v>0</v>
      </c>
      <c r="Q24" s="10">
        <v>0</v>
      </c>
      <c r="R24" s="10">
        <v>0</v>
      </c>
      <c r="S24" s="10">
        <v>0</v>
      </c>
      <c r="T24" s="10">
        <v>0</v>
      </c>
      <c r="U24" s="10">
        <v>0</v>
      </c>
      <c r="V24" s="10">
        <v>0</v>
      </c>
      <c r="W24" s="10">
        <v>0</v>
      </c>
      <c r="X24" s="10">
        <v>0</v>
      </c>
      <c r="Y24" s="10">
        <v>0</v>
      </c>
      <c r="Z24" s="10">
        <v>0</v>
      </c>
      <c r="AA24" s="10">
        <v>0</v>
      </c>
      <c r="AB24" s="10">
        <v>0</v>
      </c>
      <c r="AC24" s="10">
        <v>0</v>
      </c>
    </row>
    <row r="25" spans="1:29" ht="12.75">
      <c r="A25" s="31"/>
      <c r="B25" s="27"/>
      <c r="C25" s="28"/>
      <c r="D25" s="30" t="s">
        <v>11</v>
      </c>
      <c r="E25" s="65">
        <f t="shared" si="2"/>
        <v>482.7</v>
      </c>
      <c r="F25" s="10">
        <v>482.7</v>
      </c>
      <c r="G25" s="10">
        <v>0</v>
      </c>
      <c r="H25" s="10">
        <v>0</v>
      </c>
      <c r="I25" s="10">
        <v>0</v>
      </c>
      <c r="J25" s="10">
        <v>0</v>
      </c>
      <c r="K25" s="10">
        <v>0</v>
      </c>
      <c r="L25" s="10">
        <v>0</v>
      </c>
      <c r="M25" s="10">
        <v>0</v>
      </c>
      <c r="N25" s="10">
        <v>0</v>
      </c>
      <c r="O25" s="10">
        <v>0</v>
      </c>
      <c r="P25" s="10">
        <v>0</v>
      </c>
      <c r="Q25" s="10">
        <v>0</v>
      </c>
      <c r="R25" s="10">
        <v>0</v>
      </c>
      <c r="S25" s="10">
        <v>0</v>
      </c>
      <c r="T25" s="10">
        <v>0</v>
      </c>
      <c r="U25" s="10">
        <v>0</v>
      </c>
      <c r="V25" s="10">
        <v>0</v>
      </c>
      <c r="W25" s="10">
        <v>0</v>
      </c>
      <c r="X25" s="10">
        <v>0</v>
      </c>
      <c r="Y25" s="10">
        <v>0</v>
      </c>
      <c r="Z25" s="10">
        <v>0</v>
      </c>
      <c r="AA25" s="10">
        <v>0</v>
      </c>
      <c r="AB25" s="10">
        <v>0</v>
      </c>
      <c r="AC25" s="10">
        <v>0</v>
      </c>
    </row>
    <row r="26" spans="1:29" ht="12.75">
      <c r="A26" s="31"/>
      <c r="B26" s="27"/>
      <c r="C26" s="28"/>
      <c r="D26" s="30" t="s">
        <v>12</v>
      </c>
      <c r="E26" s="65">
        <f t="shared" si="2"/>
        <v>0</v>
      </c>
      <c r="F26" s="10">
        <v>0</v>
      </c>
      <c r="G26" s="10">
        <v>0</v>
      </c>
      <c r="H26" s="10">
        <v>0</v>
      </c>
      <c r="I26" s="10">
        <v>0</v>
      </c>
      <c r="J26" s="10">
        <v>0</v>
      </c>
      <c r="K26" s="10">
        <v>0</v>
      </c>
      <c r="L26" s="10">
        <v>0</v>
      </c>
      <c r="M26" s="10">
        <v>0</v>
      </c>
      <c r="N26" s="10">
        <v>0</v>
      </c>
      <c r="O26" s="10">
        <v>0</v>
      </c>
      <c r="P26" s="10">
        <v>0</v>
      </c>
      <c r="Q26" s="10">
        <v>0</v>
      </c>
      <c r="R26" s="10">
        <v>0</v>
      </c>
      <c r="S26" s="10">
        <v>0</v>
      </c>
      <c r="T26" s="10">
        <v>0</v>
      </c>
      <c r="U26" s="10">
        <v>0</v>
      </c>
      <c r="V26" s="10">
        <v>0</v>
      </c>
      <c r="W26" s="10">
        <v>0</v>
      </c>
      <c r="X26" s="10">
        <v>0</v>
      </c>
      <c r="Y26" s="10">
        <v>0</v>
      </c>
      <c r="Z26" s="10">
        <v>0</v>
      </c>
      <c r="AA26" s="10">
        <v>0</v>
      </c>
      <c r="AB26" s="10">
        <v>0</v>
      </c>
      <c r="AC26" s="10">
        <v>0</v>
      </c>
    </row>
    <row r="27" spans="1:29" ht="12.75">
      <c r="A27" s="31"/>
      <c r="B27" s="27"/>
      <c r="C27" s="28"/>
      <c r="D27" s="30" t="s">
        <v>13</v>
      </c>
      <c r="E27" s="65">
        <f t="shared" si="2"/>
        <v>0</v>
      </c>
      <c r="F27" s="10">
        <v>0</v>
      </c>
      <c r="G27" s="10">
        <v>0</v>
      </c>
      <c r="H27" s="10">
        <v>0</v>
      </c>
      <c r="I27" s="10">
        <v>0</v>
      </c>
      <c r="J27" s="10">
        <v>0</v>
      </c>
      <c r="K27" s="10">
        <v>0</v>
      </c>
      <c r="L27" s="10">
        <v>0</v>
      </c>
      <c r="M27" s="10">
        <v>0</v>
      </c>
      <c r="N27" s="10">
        <v>0</v>
      </c>
      <c r="O27" s="10">
        <v>0</v>
      </c>
      <c r="P27" s="10">
        <v>0</v>
      </c>
      <c r="Q27" s="10">
        <v>0</v>
      </c>
      <c r="R27" s="10">
        <v>0</v>
      </c>
      <c r="S27" s="10">
        <v>0</v>
      </c>
      <c r="T27" s="10">
        <v>0</v>
      </c>
      <c r="U27" s="10">
        <v>0</v>
      </c>
      <c r="V27" s="10">
        <v>0</v>
      </c>
      <c r="W27" s="10">
        <v>0</v>
      </c>
      <c r="X27" s="10">
        <v>0</v>
      </c>
      <c r="Y27" s="10">
        <v>0</v>
      </c>
      <c r="Z27" s="10">
        <v>0</v>
      </c>
      <c r="AA27" s="10">
        <v>0</v>
      </c>
      <c r="AB27" s="10">
        <v>0</v>
      </c>
      <c r="AC27" s="10">
        <v>0</v>
      </c>
    </row>
    <row r="28" spans="1:29" ht="13.5" thickBot="1">
      <c r="A28" s="31"/>
      <c r="B28" s="32"/>
      <c r="C28" s="33"/>
      <c r="D28" s="34" t="s">
        <v>14</v>
      </c>
      <c r="E28" s="66">
        <f t="shared" si="2"/>
        <v>0</v>
      </c>
      <c r="F28" s="60">
        <v>0</v>
      </c>
      <c r="G28" s="60">
        <v>0</v>
      </c>
      <c r="H28" s="60">
        <v>0</v>
      </c>
      <c r="I28" s="60">
        <v>0</v>
      </c>
      <c r="J28" s="60">
        <v>0</v>
      </c>
      <c r="K28" s="60">
        <v>0</v>
      </c>
      <c r="L28" s="60">
        <v>0</v>
      </c>
      <c r="M28" s="60">
        <v>0</v>
      </c>
      <c r="N28" s="60">
        <v>0</v>
      </c>
      <c r="O28" s="60">
        <v>0</v>
      </c>
      <c r="P28" s="60">
        <v>0</v>
      </c>
      <c r="Q28" s="60">
        <v>0</v>
      </c>
      <c r="R28" s="60">
        <v>0</v>
      </c>
      <c r="S28" s="60">
        <v>0</v>
      </c>
      <c r="T28" s="60">
        <v>0</v>
      </c>
      <c r="U28" s="60">
        <v>0</v>
      </c>
      <c r="V28" s="60">
        <v>0</v>
      </c>
      <c r="W28" s="60">
        <v>0</v>
      </c>
      <c r="X28" s="60">
        <v>0</v>
      </c>
      <c r="Y28" s="60">
        <v>0</v>
      </c>
      <c r="Z28" s="60">
        <v>0</v>
      </c>
      <c r="AA28" s="60">
        <v>0</v>
      </c>
      <c r="AB28" s="60">
        <v>0</v>
      </c>
      <c r="AC28" s="60">
        <v>0</v>
      </c>
    </row>
    <row r="29" spans="1:29" ht="12.75">
      <c r="A29" s="31"/>
      <c r="B29" s="35"/>
      <c r="C29" s="36"/>
      <c r="D29" s="36"/>
      <c r="E29" s="37"/>
      <c r="F29" s="37"/>
      <c r="G29" s="37"/>
      <c r="H29" s="37"/>
      <c r="I29" s="37"/>
      <c r="J29" s="37"/>
      <c r="K29" s="37"/>
      <c r="L29" s="37"/>
      <c r="M29" s="37"/>
      <c r="N29" s="37"/>
      <c r="O29" s="37"/>
      <c r="P29" s="37"/>
      <c r="Q29" s="37"/>
      <c r="R29" s="37"/>
      <c r="S29" s="37"/>
      <c r="T29" s="37"/>
      <c r="U29" s="37"/>
      <c r="V29" s="37"/>
      <c r="W29" s="37"/>
      <c r="X29" s="37"/>
      <c r="Y29" s="37"/>
      <c r="Z29" s="37"/>
      <c r="AA29" s="37"/>
      <c r="AB29" s="37"/>
      <c r="AC29" s="37"/>
    </row>
    <row r="30" spans="1:29" ht="12.75">
      <c r="A30" s="38"/>
      <c r="B30" s="199" t="s">
        <v>44</v>
      </c>
      <c r="C30" s="199"/>
      <c r="D30" s="198"/>
      <c r="E30" s="40">
        <f>SUM(F30:AC30)</f>
        <v>3218</v>
      </c>
      <c r="F30" s="40">
        <f>SUM(F16:F28)</f>
        <v>3218</v>
      </c>
      <c r="G30" s="40">
        <f>SUM(G16:G28)</f>
        <v>0</v>
      </c>
      <c r="H30" s="40">
        <f>SUM(H16:H28)</f>
        <v>0</v>
      </c>
      <c r="I30" s="40">
        <f aca="true" t="shared" si="3" ref="I30:O30">SUM(I16:I28)</f>
        <v>0</v>
      </c>
      <c r="J30" s="40">
        <f t="shared" si="3"/>
        <v>0</v>
      </c>
      <c r="K30" s="40">
        <f t="shared" si="3"/>
        <v>0</v>
      </c>
      <c r="L30" s="40">
        <f t="shared" si="3"/>
        <v>0</v>
      </c>
      <c r="M30" s="40">
        <f t="shared" si="3"/>
        <v>0</v>
      </c>
      <c r="N30" s="40">
        <f t="shared" si="3"/>
        <v>0</v>
      </c>
      <c r="O30" s="40">
        <f t="shared" si="3"/>
        <v>0</v>
      </c>
      <c r="P30" s="40">
        <f aca="true" t="shared" si="4" ref="P30:V30">SUM(P16:P28)</f>
        <v>0</v>
      </c>
      <c r="Q30" s="40">
        <f t="shared" si="4"/>
        <v>0</v>
      </c>
      <c r="R30" s="40">
        <f t="shared" si="4"/>
        <v>0</v>
      </c>
      <c r="S30" s="40">
        <f t="shared" si="4"/>
        <v>0</v>
      </c>
      <c r="T30" s="40">
        <f t="shared" si="4"/>
        <v>0</v>
      </c>
      <c r="U30" s="40">
        <f t="shared" si="4"/>
        <v>0</v>
      </c>
      <c r="V30" s="40">
        <f t="shared" si="4"/>
        <v>0</v>
      </c>
      <c r="W30" s="40">
        <f aca="true" t="shared" si="5" ref="W30:AC30">SUM(W16:W28)</f>
        <v>0</v>
      </c>
      <c r="X30" s="40">
        <f t="shared" si="5"/>
        <v>0</v>
      </c>
      <c r="Y30" s="40">
        <f t="shared" si="5"/>
        <v>0</v>
      </c>
      <c r="Z30" s="40">
        <f t="shared" si="5"/>
        <v>0</v>
      </c>
      <c r="AA30" s="40">
        <f t="shared" si="5"/>
        <v>0</v>
      </c>
      <c r="AB30" s="40">
        <f t="shared" si="5"/>
        <v>0</v>
      </c>
      <c r="AC30" s="40">
        <f t="shared" si="5"/>
        <v>0</v>
      </c>
    </row>
    <row r="31" spans="1:29" ht="12.75">
      <c r="A31" s="3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row>
    <row r="32" spans="1:29" ht="12.75">
      <c r="A32" s="41"/>
      <c r="B32" s="177" t="s">
        <v>48</v>
      </c>
      <c r="C32" s="177"/>
      <c r="D32" s="192"/>
      <c r="E32" s="42" t="s">
        <v>34</v>
      </c>
      <c r="F32" s="62" t="s">
        <v>47</v>
      </c>
      <c r="G32" s="62" t="s">
        <v>47</v>
      </c>
      <c r="H32" s="62" t="s">
        <v>47</v>
      </c>
      <c r="I32" s="62" t="s">
        <v>47</v>
      </c>
      <c r="J32" s="62" t="s">
        <v>47</v>
      </c>
      <c r="K32" s="62" t="s">
        <v>47</v>
      </c>
      <c r="L32" s="62" t="s">
        <v>47</v>
      </c>
      <c r="M32" s="62" t="s">
        <v>47</v>
      </c>
      <c r="N32" s="62" t="s">
        <v>47</v>
      </c>
      <c r="O32" s="62" t="s">
        <v>47</v>
      </c>
      <c r="P32" s="62" t="s">
        <v>47</v>
      </c>
      <c r="Q32" s="62" t="s">
        <v>47</v>
      </c>
      <c r="R32" s="62" t="s">
        <v>47</v>
      </c>
      <c r="S32" s="62" t="s">
        <v>47</v>
      </c>
      <c r="T32" s="62" t="s">
        <v>47</v>
      </c>
      <c r="U32" s="62" t="s">
        <v>47</v>
      </c>
      <c r="V32" s="62" t="s">
        <v>47</v>
      </c>
      <c r="W32" s="62" t="s">
        <v>47</v>
      </c>
      <c r="X32" s="62" t="s">
        <v>47</v>
      </c>
      <c r="Y32" s="62" t="s">
        <v>47</v>
      </c>
      <c r="Z32" s="62" t="s">
        <v>47</v>
      </c>
      <c r="AA32" s="62" t="s">
        <v>47</v>
      </c>
      <c r="AB32" s="62" t="s">
        <v>47</v>
      </c>
      <c r="AC32" s="62" t="s">
        <v>47</v>
      </c>
    </row>
    <row r="33" spans="1:29" ht="12.75">
      <c r="A33" s="43"/>
      <c r="B33" s="195" t="s">
        <v>22</v>
      </c>
      <c r="C33" s="196"/>
      <c r="D33" s="197"/>
      <c r="E33" s="44">
        <f>SUM(F33:AC33)</f>
        <v>-1000</v>
      </c>
      <c r="F33" s="61">
        <v>-1000</v>
      </c>
      <c r="G33" s="61">
        <v>0</v>
      </c>
      <c r="H33" s="61">
        <v>0</v>
      </c>
      <c r="I33" s="61">
        <v>0</v>
      </c>
      <c r="J33" s="61">
        <v>0</v>
      </c>
      <c r="K33" s="61">
        <v>0</v>
      </c>
      <c r="L33" s="61">
        <v>0</v>
      </c>
      <c r="M33" s="61">
        <v>0</v>
      </c>
      <c r="N33" s="61">
        <v>0</v>
      </c>
      <c r="O33" s="61">
        <v>0</v>
      </c>
      <c r="P33" s="61">
        <v>0</v>
      </c>
      <c r="Q33" s="61">
        <v>0</v>
      </c>
      <c r="R33" s="61">
        <v>0</v>
      </c>
      <c r="S33" s="61">
        <v>0</v>
      </c>
      <c r="T33" s="61">
        <v>0</v>
      </c>
      <c r="U33" s="61">
        <v>0</v>
      </c>
      <c r="V33" s="61">
        <v>0</v>
      </c>
      <c r="W33" s="61">
        <v>0</v>
      </c>
      <c r="X33" s="61">
        <v>0</v>
      </c>
      <c r="Y33" s="61">
        <v>0</v>
      </c>
      <c r="Z33" s="61">
        <v>0</v>
      </c>
      <c r="AA33" s="61">
        <v>0</v>
      </c>
      <c r="AB33" s="61">
        <v>0</v>
      </c>
      <c r="AC33" s="61">
        <v>0</v>
      </c>
    </row>
    <row r="34" spans="1:29" ht="12.75">
      <c r="A34" s="45"/>
      <c r="B34" s="193" t="s">
        <v>3</v>
      </c>
      <c r="C34" s="193"/>
      <c r="D34" s="194"/>
      <c r="E34" s="47">
        <f>SUM(E16+E17+E33)</f>
        <v>-1000</v>
      </c>
      <c r="F34" s="48"/>
      <c r="G34" s="48"/>
      <c r="H34" s="48"/>
      <c r="I34" s="48"/>
      <c r="J34" s="48"/>
      <c r="K34" s="48"/>
      <c r="L34" s="48"/>
      <c r="M34" s="48"/>
      <c r="N34" s="48"/>
      <c r="O34" s="48"/>
      <c r="P34" s="48"/>
      <c r="Q34" s="48"/>
      <c r="R34" s="48"/>
      <c r="S34" s="48"/>
      <c r="T34" s="48"/>
      <c r="U34" s="48"/>
      <c r="V34" s="48"/>
      <c r="W34" s="48"/>
      <c r="X34" s="48"/>
      <c r="Y34" s="48"/>
      <c r="Z34" s="48"/>
      <c r="AA34" s="48"/>
      <c r="AB34" s="48"/>
      <c r="AC34" s="48"/>
    </row>
    <row r="35" spans="1:29" ht="12.75">
      <c r="A35" s="43"/>
      <c r="B35" s="195" t="s">
        <v>21</v>
      </c>
      <c r="C35" s="196"/>
      <c r="D35" s="197"/>
      <c r="E35" s="49">
        <f>SUM(F35:AC35)</f>
        <v>-1000</v>
      </c>
      <c r="F35" s="61">
        <v>-1000</v>
      </c>
      <c r="G35" s="61">
        <v>0</v>
      </c>
      <c r="H35" s="61">
        <v>0</v>
      </c>
      <c r="I35" s="61">
        <v>0</v>
      </c>
      <c r="J35" s="61">
        <v>0</v>
      </c>
      <c r="K35" s="61">
        <v>0</v>
      </c>
      <c r="L35" s="61">
        <v>0</v>
      </c>
      <c r="M35" s="61">
        <v>0</v>
      </c>
      <c r="N35" s="61">
        <v>0</v>
      </c>
      <c r="O35" s="61">
        <v>0</v>
      </c>
      <c r="P35" s="61">
        <v>0</v>
      </c>
      <c r="Q35" s="61">
        <v>0</v>
      </c>
      <c r="R35" s="61">
        <v>0</v>
      </c>
      <c r="S35" s="61">
        <v>0</v>
      </c>
      <c r="T35" s="61">
        <v>0</v>
      </c>
      <c r="U35" s="61">
        <v>0</v>
      </c>
      <c r="V35" s="61">
        <v>0</v>
      </c>
      <c r="W35" s="61">
        <v>0</v>
      </c>
      <c r="X35" s="61">
        <v>0</v>
      </c>
      <c r="Y35" s="61">
        <v>0</v>
      </c>
      <c r="Z35" s="61">
        <v>0</v>
      </c>
      <c r="AA35" s="61">
        <v>0</v>
      </c>
      <c r="AB35" s="61">
        <v>0</v>
      </c>
      <c r="AC35" s="61">
        <v>0</v>
      </c>
    </row>
    <row r="36" spans="1:29" ht="12.75">
      <c r="A36" s="45"/>
      <c r="B36" s="193" t="s">
        <v>3</v>
      </c>
      <c r="C36" s="193"/>
      <c r="D36" s="194"/>
      <c r="E36" s="47">
        <f>SUM(E34+E18+E35)</f>
        <v>-1195.5</v>
      </c>
      <c r="F36" s="48"/>
      <c r="G36" s="48"/>
      <c r="H36" s="48"/>
      <c r="I36" s="48"/>
      <c r="J36" s="48"/>
      <c r="K36" s="48"/>
      <c r="L36" s="48"/>
      <c r="M36" s="48"/>
      <c r="N36" s="48"/>
      <c r="O36" s="48"/>
      <c r="P36" s="48"/>
      <c r="Q36" s="48"/>
      <c r="R36" s="48"/>
      <c r="S36" s="48"/>
      <c r="T36" s="48"/>
      <c r="U36" s="48"/>
      <c r="V36" s="48"/>
      <c r="W36" s="48"/>
      <c r="X36" s="48"/>
      <c r="Y36" s="48"/>
      <c r="Z36" s="48"/>
      <c r="AA36" s="48"/>
      <c r="AB36" s="48"/>
      <c r="AC36" s="48"/>
    </row>
    <row r="37" spans="1:29" ht="12.75">
      <c r="A37" s="43"/>
      <c r="B37" s="195" t="s">
        <v>23</v>
      </c>
      <c r="C37" s="196"/>
      <c r="D37" s="197"/>
      <c r="E37" s="49">
        <f>SUM(F37:AC37)</f>
        <v>0</v>
      </c>
      <c r="F37" s="61">
        <v>0</v>
      </c>
      <c r="G37" s="61">
        <v>0</v>
      </c>
      <c r="H37" s="61">
        <v>0</v>
      </c>
      <c r="I37" s="61">
        <v>0</v>
      </c>
      <c r="J37" s="61">
        <v>0</v>
      </c>
      <c r="K37" s="61">
        <v>0</v>
      </c>
      <c r="L37" s="61">
        <v>0</v>
      </c>
      <c r="M37" s="61">
        <v>0</v>
      </c>
      <c r="N37" s="61">
        <v>0</v>
      </c>
      <c r="O37" s="61">
        <v>0</v>
      </c>
      <c r="P37" s="61">
        <v>0</v>
      </c>
      <c r="Q37" s="61">
        <v>0</v>
      </c>
      <c r="R37" s="61">
        <v>0</v>
      </c>
      <c r="S37" s="61">
        <v>0</v>
      </c>
      <c r="T37" s="61">
        <v>0</v>
      </c>
      <c r="U37" s="61">
        <v>0</v>
      </c>
      <c r="V37" s="61">
        <v>0</v>
      </c>
      <c r="W37" s="61">
        <v>0</v>
      </c>
      <c r="X37" s="61">
        <v>0</v>
      </c>
      <c r="Y37" s="61">
        <v>0</v>
      </c>
      <c r="Z37" s="61">
        <v>0</v>
      </c>
      <c r="AA37" s="61">
        <v>0</v>
      </c>
      <c r="AB37" s="61">
        <v>0</v>
      </c>
      <c r="AC37" s="61">
        <v>0</v>
      </c>
    </row>
    <row r="38" spans="1:29" ht="12.75">
      <c r="A38" s="45"/>
      <c r="B38" s="193" t="s">
        <v>3</v>
      </c>
      <c r="C38" s="193"/>
      <c r="D38" s="194"/>
      <c r="E38" s="47">
        <f>SUM(E36+E19+E37)</f>
        <v>-230.10000000000002</v>
      </c>
      <c r="F38" s="48"/>
      <c r="G38" s="48"/>
      <c r="H38" s="48"/>
      <c r="I38" s="48"/>
      <c r="J38" s="48"/>
      <c r="K38" s="48"/>
      <c r="L38" s="48"/>
      <c r="M38" s="48"/>
      <c r="N38" s="48"/>
      <c r="O38" s="48"/>
      <c r="P38" s="48"/>
      <c r="Q38" s="48"/>
      <c r="R38" s="48"/>
      <c r="S38" s="48"/>
      <c r="T38" s="48"/>
      <c r="U38" s="48"/>
      <c r="V38" s="48"/>
      <c r="W38" s="48"/>
      <c r="X38" s="48"/>
      <c r="Y38" s="48"/>
      <c r="Z38" s="48"/>
      <c r="AA38" s="48"/>
      <c r="AB38" s="48"/>
      <c r="AC38" s="48"/>
    </row>
    <row r="39" spans="1:29" ht="12.75">
      <c r="A39" s="43"/>
      <c r="B39" s="195" t="s">
        <v>24</v>
      </c>
      <c r="C39" s="196"/>
      <c r="D39" s="197"/>
      <c r="E39" s="49">
        <f>SUM(F39:AC39)</f>
        <v>0</v>
      </c>
      <c r="F39" s="61">
        <v>0</v>
      </c>
      <c r="G39" s="61">
        <v>0</v>
      </c>
      <c r="H39" s="61">
        <v>0</v>
      </c>
      <c r="I39" s="61">
        <v>0</v>
      </c>
      <c r="J39" s="61">
        <v>0</v>
      </c>
      <c r="K39" s="61">
        <v>0</v>
      </c>
      <c r="L39" s="61">
        <v>0</v>
      </c>
      <c r="M39" s="61">
        <v>0</v>
      </c>
      <c r="N39" s="61">
        <v>0</v>
      </c>
      <c r="O39" s="61">
        <v>0</v>
      </c>
      <c r="P39" s="61">
        <v>0</v>
      </c>
      <c r="Q39" s="61">
        <v>0</v>
      </c>
      <c r="R39" s="61">
        <v>0</v>
      </c>
      <c r="S39" s="61">
        <v>0</v>
      </c>
      <c r="T39" s="61">
        <v>0</v>
      </c>
      <c r="U39" s="61">
        <v>0</v>
      </c>
      <c r="V39" s="61">
        <v>0</v>
      </c>
      <c r="W39" s="61">
        <v>0</v>
      </c>
      <c r="X39" s="61">
        <v>0</v>
      </c>
      <c r="Y39" s="61">
        <v>0</v>
      </c>
      <c r="Z39" s="61">
        <v>0</v>
      </c>
      <c r="AA39" s="61">
        <v>0</v>
      </c>
      <c r="AB39" s="61">
        <v>0</v>
      </c>
      <c r="AC39" s="61">
        <v>0</v>
      </c>
    </row>
    <row r="40" spans="1:29" ht="12.75">
      <c r="A40" s="45"/>
      <c r="B40" s="193" t="s">
        <v>3</v>
      </c>
      <c r="C40" s="193"/>
      <c r="D40" s="194"/>
      <c r="E40" s="47">
        <f>SUM(E38+E20+E39)</f>
        <v>-230.10000000000002</v>
      </c>
      <c r="F40" s="48"/>
      <c r="G40" s="48"/>
      <c r="H40" s="48"/>
      <c r="I40" s="48"/>
      <c r="J40" s="48"/>
      <c r="K40" s="48"/>
      <c r="L40" s="48"/>
      <c r="M40" s="48"/>
      <c r="N40" s="48"/>
      <c r="O40" s="48"/>
      <c r="P40" s="48"/>
      <c r="Q40" s="48"/>
      <c r="R40" s="48"/>
      <c r="S40" s="48"/>
      <c r="T40" s="48"/>
      <c r="U40" s="48"/>
      <c r="V40" s="48"/>
      <c r="W40" s="48"/>
      <c r="X40" s="48"/>
      <c r="Y40" s="48"/>
      <c r="Z40" s="48"/>
      <c r="AA40" s="48"/>
      <c r="AB40" s="48"/>
      <c r="AC40" s="48"/>
    </row>
    <row r="41" spans="1:29" ht="12.75">
      <c r="A41" s="43"/>
      <c r="B41" s="195" t="s">
        <v>25</v>
      </c>
      <c r="C41" s="196"/>
      <c r="D41" s="197"/>
      <c r="E41" s="49">
        <f>SUM(F41:AC41)</f>
        <v>0</v>
      </c>
      <c r="F41" s="61">
        <v>0</v>
      </c>
      <c r="G41" s="61">
        <v>0</v>
      </c>
      <c r="H41" s="61">
        <v>0</v>
      </c>
      <c r="I41" s="61">
        <v>0</v>
      </c>
      <c r="J41" s="61">
        <v>0</v>
      </c>
      <c r="K41" s="61">
        <v>0</v>
      </c>
      <c r="L41" s="61">
        <v>0</v>
      </c>
      <c r="M41" s="61">
        <v>0</v>
      </c>
      <c r="N41" s="61">
        <v>0</v>
      </c>
      <c r="O41" s="61">
        <v>0</v>
      </c>
      <c r="P41" s="61">
        <v>0</v>
      </c>
      <c r="Q41" s="61">
        <v>0</v>
      </c>
      <c r="R41" s="61">
        <v>0</v>
      </c>
      <c r="S41" s="61">
        <v>0</v>
      </c>
      <c r="T41" s="61">
        <v>0</v>
      </c>
      <c r="U41" s="61">
        <v>0</v>
      </c>
      <c r="V41" s="61">
        <v>0</v>
      </c>
      <c r="W41" s="61">
        <v>0</v>
      </c>
      <c r="X41" s="61">
        <v>0</v>
      </c>
      <c r="Y41" s="61">
        <v>0</v>
      </c>
      <c r="Z41" s="61">
        <v>0</v>
      </c>
      <c r="AA41" s="61">
        <v>0</v>
      </c>
      <c r="AB41" s="61">
        <v>0</v>
      </c>
      <c r="AC41" s="61">
        <v>0</v>
      </c>
    </row>
    <row r="42" spans="1:29" ht="12.75">
      <c r="A42" s="45"/>
      <c r="B42" s="193" t="s">
        <v>3</v>
      </c>
      <c r="C42" s="193"/>
      <c r="D42" s="194"/>
      <c r="E42" s="47">
        <f>SUM(E40+E21+E41)</f>
        <v>-230.10000000000002</v>
      </c>
      <c r="F42" s="48"/>
      <c r="G42" s="48"/>
      <c r="H42" s="48"/>
      <c r="I42" s="48"/>
      <c r="J42" s="48"/>
      <c r="K42" s="48"/>
      <c r="L42" s="48"/>
      <c r="M42" s="48"/>
      <c r="N42" s="48"/>
      <c r="O42" s="48"/>
      <c r="P42" s="48"/>
      <c r="Q42" s="48"/>
      <c r="R42" s="48"/>
      <c r="S42" s="48"/>
      <c r="T42" s="48"/>
      <c r="U42" s="48"/>
      <c r="V42" s="48"/>
      <c r="W42" s="48"/>
      <c r="X42" s="48"/>
      <c r="Y42" s="48"/>
      <c r="Z42" s="48"/>
      <c r="AA42" s="48"/>
      <c r="AB42" s="48"/>
      <c r="AC42" s="48"/>
    </row>
    <row r="43" spans="1:29" ht="12.75">
      <c r="A43" s="43"/>
      <c r="B43" s="195" t="s">
        <v>26</v>
      </c>
      <c r="C43" s="196"/>
      <c r="D43" s="197"/>
      <c r="E43" s="49">
        <f>SUM(F43:AC43)</f>
        <v>0</v>
      </c>
      <c r="F43" s="61">
        <v>0</v>
      </c>
      <c r="G43" s="61">
        <v>0</v>
      </c>
      <c r="H43" s="61">
        <v>0</v>
      </c>
      <c r="I43" s="61">
        <v>0</v>
      </c>
      <c r="J43" s="61">
        <v>0</v>
      </c>
      <c r="K43" s="61">
        <v>0</v>
      </c>
      <c r="L43" s="61">
        <v>0</v>
      </c>
      <c r="M43" s="61">
        <v>0</v>
      </c>
      <c r="N43" s="61">
        <v>0</v>
      </c>
      <c r="O43" s="61">
        <v>0</v>
      </c>
      <c r="P43" s="61">
        <v>0</v>
      </c>
      <c r="Q43" s="61">
        <v>0</v>
      </c>
      <c r="R43" s="61">
        <v>0</v>
      </c>
      <c r="S43" s="61">
        <v>0</v>
      </c>
      <c r="T43" s="61">
        <v>0</v>
      </c>
      <c r="U43" s="61">
        <v>0</v>
      </c>
      <c r="V43" s="61">
        <v>0</v>
      </c>
      <c r="W43" s="61">
        <v>0</v>
      </c>
      <c r="X43" s="61">
        <v>0</v>
      </c>
      <c r="Y43" s="61">
        <v>0</v>
      </c>
      <c r="Z43" s="61">
        <v>0</v>
      </c>
      <c r="AA43" s="61">
        <v>0</v>
      </c>
      <c r="AB43" s="61">
        <v>0</v>
      </c>
      <c r="AC43" s="61">
        <v>0</v>
      </c>
    </row>
    <row r="44" spans="1:29" ht="12.75">
      <c r="A44" s="45"/>
      <c r="B44" s="193" t="s">
        <v>3</v>
      </c>
      <c r="C44" s="193"/>
      <c r="D44" s="194"/>
      <c r="E44" s="47">
        <f>SUM(E42+E22+E43)</f>
        <v>735.3</v>
      </c>
      <c r="F44" s="48"/>
      <c r="G44" s="48"/>
      <c r="H44" s="48"/>
      <c r="I44" s="48"/>
      <c r="J44" s="48"/>
      <c r="K44" s="48"/>
      <c r="L44" s="48"/>
      <c r="M44" s="48"/>
      <c r="N44" s="48"/>
      <c r="O44" s="48"/>
      <c r="P44" s="48"/>
      <c r="Q44" s="48"/>
      <c r="R44" s="48"/>
      <c r="S44" s="48"/>
      <c r="T44" s="48"/>
      <c r="U44" s="48"/>
      <c r="V44" s="48"/>
      <c r="W44" s="48"/>
      <c r="X44" s="48"/>
      <c r="Y44" s="48"/>
      <c r="Z44" s="48"/>
      <c r="AA44" s="48"/>
      <c r="AB44" s="48"/>
      <c r="AC44" s="48"/>
    </row>
    <row r="45" spans="1:29" ht="12.75">
      <c r="A45" s="43"/>
      <c r="B45" s="195" t="s">
        <v>27</v>
      </c>
      <c r="C45" s="196"/>
      <c r="D45" s="197"/>
      <c r="E45" s="49">
        <f>SUM(F45:AC45)</f>
        <v>0</v>
      </c>
      <c r="F45" s="61">
        <v>0</v>
      </c>
      <c r="G45" s="61">
        <v>0</v>
      </c>
      <c r="H45" s="61">
        <v>0</v>
      </c>
      <c r="I45" s="61">
        <v>0</v>
      </c>
      <c r="J45" s="61">
        <v>0</v>
      </c>
      <c r="K45" s="61">
        <v>0</v>
      </c>
      <c r="L45" s="61">
        <v>0</v>
      </c>
      <c r="M45" s="61">
        <v>0</v>
      </c>
      <c r="N45" s="61">
        <v>0</v>
      </c>
      <c r="O45" s="61">
        <v>0</v>
      </c>
      <c r="P45" s="61">
        <v>0</v>
      </c>
      <c r="Q45" s="61">
        <v>0</v>
      </c>
      <c r="R45" s="61">
        <v>0</v>
      </c>
      <c r="S45" s="61">
        <v>0</v>
      </c>
      <c r="T45" s="61">
        <v>0</v>
      </c>
      <c r="U45" s="61">
        <v>0</v>
      </c>
      <c r="V45" s="61">
        <v>0</v>
      </c>
      <c r="W45" s="61">
        <v>0</v>
      </c>
      <c r="X45" s="61">
        <v>0</v>
      </c>
      <c r="Y45" s="61">
        <v>0</v>
      </c>
      <c r="Z45" s="61">
        <v>0</v>
      </c>
      <c r="AA45" s="61">
        <v>0</v>
      </c>
      <c r="AB45" s="61">
        <v>0</v>
      </c>
      <c r="AC45" s="61">
        <v>0</v>
      </c>
    </row>
    <row r="46" spans="1:29" ht="12.75">
      <c r="A46" s="45"/>
      <c r="B46" s="193" t="s">
        <v>3</v>
      </c>
      <c r="C46" s="193"/>
      <c r="D46" s="194"/>
      <c r="E46" s="47">
        <f>SUM(E44+E23+E45)</f>
        <v>735.3</v>
      </c>
      <c r="F46" s="48"/>
      <c r="G46" s="48"/>
      <c r="H46" s="48"/>
      <c r="I46" s="48"/>
      <c r="J46" s="48"/>
      <c r="K46" s="48"/>
      <c r="L46" s="48"/>
      <c r="M46" s="48"/>
      <c r="N46" s="48"/>
      <c r="O46" s="48"/>
      <c r="P46" s="48"/>
      <c r="Q46" s="48"/>
      <c r="R46" s="48"/>
      <c r="S46" s="48"/>
      <c r="T46" s="48"/>
      <c r="U46" s="48"/>
      <c r="V46" s="48"/>
      <c r="W46" s="48"/>
      <c r="X46" s="48"/>
      <c r="Y46" s="48"/>
      <c r="Z46" s="48"/>
      <c r="AA46" s="48"/>
      <c r="AB46" s="48"/>
      <c r="AC46" s="48"/>
    </row>
    <row r="47" spans="1:29" ht="12.75">
      <c r="A47" s="43"/>
      <c r="B47" s="195" t="s">
        <v>28</v>
      </c>
      <c r="C47" s="196"/>
      <c r="D47" s="197"/>
      <c r="E47" s="49">
        <f>SUM(F47:AC47)</f>
        <v>0</v>
      </c>
      <c r="F47" s="61">
        <v>0</v>
      </c>
      <c r="G47" s="61">
        <v>0</v>
      </c>
      <c r="H47" s="61">
        <v>0</v>
      </c>
      <c r="I47" s="61">
        <v>0</v>
      </c>
      <c r="J47" s="61">
        <v>0</v>
      </c>
      <c r="K47" s="61">
        <v>0</v>
      </c>
      <c r="L47" s="61">
        <v>0</v>
      </c>
      <c r="M47" s="61">
        <v>0</v>
      </c>
      <c r="N47" s="61">
        <v>0</v>
      </c>
      <c r="O47" s="61">
        <v>0</v>
      </c>
      <c r="P47" s="61">
        <v>0</v>
      </c>
      <c r="Q47" s="61">
        <v>0</v>
      </c>
      <c r="R47" s="61">
        <v>0</v>
      </c>
      <c r="S47" s="61">
        <v>0</v>
      </c>
      <c r="T47" s="61">
        <v>0</v>
      </c>
      <c r="U47" s="61">
        <v>0</v>
      </c>
      <c r="V47" s="61">
        <v>0</v>
      </c>
      <c r="W47" s="61">
        <v>0</v>
      </c>
      <c r="X47" s="61">
        <v>0</v>
      </c>
      <c r="Y47" s="61">
        <v>0</v>
      </c>
      <c r="Z47" s="61">
        <v>0</v>
      </c>
      <c r="AA47" s="61">
        <v>0</v>
      </c>
      <c r="AB47" s="61">
        <v>0</v>
      </c>
      <c r="AC47" s="61">
        <v>0</v>
      </c>
    </row>
    <row r="48" spans="1:29" ht="12.75">
      <c r="A48" s="45"/>
      <c r="B48" s="193" t="s">
        <v>3</v>
      </c>
      <c r="C48" s="193"/>
      <c r="D48" s="194"/>
      <c r="E48" s="47">
        <f>SUM(E46+E24+E47)</f>
        <v>735.3</v>
      </c>
      <c r="F48" s="48"/>
      <c r="G48" s="48"/>
      <c r="H48" s="48"/>
      <c r="I48" s="48"/>
      <c r="J48" s="48"/>
      <c r="K48" s="48"/>
      <c r="L48" s="48"/>
      <c r="M48" s="48"/>
      <c r="N48" s="48"/>
      <c r="O48" s="48"/>
      <c r="P48" s="48"/>
      <c r="Q48" s="48"/>
      <c r="R48" s="48"/>
      <c r="S48" s="48"/>
      <c r="T48" s="48"/>
      <c r="U48" s="48"/>
      <c r="V48" s="48"/>
      <c r="W48" s="48"/>
      <c r="X48" s="48"/>
      <c r="Y48" s="48"/>
      <c r="Z48" s="48"/>
      <c r="AA48" s="48"/>
      <c r="AB48" s="48"/>
      <c r="AC48" s="48"/>
    </row>
    <row r="49" spans="1:29" ht="12.75">
      <c r="A49" s="43"/>
      <c r="B49" s="195" t="s">
        <v>29</v>
      </c>
      <c r="C49" s="196"/>
      <c r="D49" s="197"/>
      <c r="E49" s="49">
        <f>SUM(F49:AC49)</f>
        <v>0</v>
      </c>
      <c r="F49" s="61">
        <v>0</v>
      </c>
      <c r="G49" s="61">
        <v>0</v>
      </c>
      <c r="H49" s="61">
        <v>0</v>
      </c>
      <c r="I49" s="61">
        <v>0</v>
      </c>
      <c r="J49" s="61">
        <v>0</v>
      </c>
      <c r="K49" s="61">
        <v>0</v>
      </c>
      <c r="L49" s="61">
        <v>0</v>
      </c>
      <c r="M49" s="61">
        <v>0</v>
      </c>
      <c r="N49" s="61">
        <v>0</v>
      </c>
      <c r="O49" s="61">
        <v>0</v>
      </c>
      <c r="P49" s="61">
        <v>0</v>
      </c>
      <c r="Q49" s="61">
        <v>0</v>
      </c>
      <c r="R49" s="61">
        <v>0</v>
      </c>
      <c r="S49" s="61">
        <v>0</v>
      </c>
      <c r="T49" s="61">
        <v>0</v>
      </c>
      <c r="U49" s="61">
        <v>0</v>
      </c>
      <c r="V49" s="61">
        <v>0</v>
      </c>
      <c r="W49" s="61">
        <v>0</v>
      </c>
      <c r="X49" s="61">
        <v>0</v>
      </c>
      <c r="Y49" s="61">
        <v>0</v>
      </c>
      <c r="Z49" s="61">
        <v>0</v>
      </c>
      <c r="AA49" s="61">
        <v>0</v>
      </c>
      <c r="AB49" s="61">
        <v>0</v>
      </c>
      <c r="AC49" s="61">
        <v>0</v>
      </c>
    </row>
    <row r="50" spans="1:29" ht="12.75">
      <c r="A50" s="45"/>
      <c r="B50" s="193" t="s">
        <v>3</v>
      </c>
      <c r="C50" s="193"/>
      <c r="D50" s="194"/>
      <c r="E50" s="47">
        <f>SUM(E48+E25+E49)</f>
        <v>1218</v>
      </c>
      <c r="F50" s="48"/>
      <c r="G50" s="48"/>
      <c r="H50" s="48"/>
      <c r="I50" s="48"/>
      <c r="J50" s="48"/>
      <c r="K50" s="48"/>
      <c r="L50" s="48"/>
      <c r="M50" s="48"/>
      <c r="N50" s="48"/>
      <c r="O50" s="48"/>
      <c r="P50" s="48"/>
      <c r="Q50" s="48"/>
      <c r="R50" s="48"/>
      <c r="S50" s="48"/>
      <c r="T50" s="48"/>
      <c r="U50" s="48"/>
      <c r="V50" s="48"/>
      <c r="W50" s="48"/>
      <c r="X50" s="48"/>
      <c r="Y50" s="48"/>
      <c r="Z50" s="48"/>
      <c r="AA50" s="48"/>
      <c r="AB50" s="48"/>
      <c r="AC50" s="48"/>
    </row>
    <row r="51" spans="1:29" ht="12.75">
      <c r="A51" s="43"/>
      <c r="B51" s="195" t="s">
        <v>30</v>
      </c>
      <c r="C51" s="196"/>
      <c r="D51" s="197"/>
      <c r="E51" s="49">
        <f>SUM(F51:AC51)</f>
        <v>0</v>
      </c>
      <c r="F51" s="61">
        <v>0</v>
      </c>
      <c r="G51" s="61">
        <v>0</v>
      </c>
      <c r="H51" s="61">
        <v>0</v>
      </c>
      <c r="I51" s="61">
        <v>0</v>
      </c>
      <c r="J51" s="61">
        <v>0</v>
      </c>
      <c r="K51" s="61">
        <v>0</v>
      </c>
      <c r="L51" s="61">
        <v>0</v>
      </c>
      <c r="M51" s="61">
        <v>0</v>
      </c>
      <c r="N51" s="61">
        <v>0</v>
      </c>
      <c r="O51" s="61">
        <v>0</v>
      </c>
      <c r="P51" s="61">
        <v>0</v>
      </c>
      <c r="Q51" s="61">
        <v>0</v>
      </c>
      <c r="R51" s="61">
        <v>0</v>
      </c>
      <c r="S51" s="61">
        <v>0</v>
      </c>
      <c r="T51" s="61">
        <v>0</v>
      </c>
      <c r="U51" s="61">
        <v>0</v>
      </c>
      <c r="V51" s="61">
        <v>0</v>
      </c>
      <c r="W51" s="61">
        <v>0</v>
      </c>
      <c r="X51" s="61">
        <v>0</v>
      </c>
      <c r="Y51" s="61">
        <v>0</v>
      </c>
      <c r="Z51" s="61">
        <v>0</v>
      </c>
      <c r="AA51" s="61">
        <v>0</v>
      </c>
      <c r="AB51" s="61">
        <v>0</v>
      </c>
      <c r="AC51" s="61">
        <v>0</v>
      </c>
    </row>
    <row r="52" spans="1:29" ht="12.75">
      <c r="A52" s="45"/>
      <c r="B52" s="193" t="s">
        <v>3</v>
      </c>
      <c r="C52" s="193"/>
      <c r="D52" s="194"/>
      <c r="E52" s="47">
        <f>SUM(E50+E26+E51)</f>
        <v>1218</v>
      </c>
      <c r="F52" s="48"/>
      <c r="G52" s="48"/>
      <c r="H52" s="48"/>
      <c r="I52" s="48"/>
      <c r="J52" s="48"/>
      <c r="K52" s="48"/>
      <c r="L52" s="48"/>
      <c r="M52" s="48"/>
      <c r="N52" s="48"/>
      <c r="O52" s="48"/>
      <c r="P52" s="48"/>
      <c r="Q52" s="48"/>
      <c r="R52" s="48"/>
      <c r="S52" s="48"/>
      <c r="T52" s="48"/>
      <c r="U52" s="48"/>
      <c r="V52" s="48"/>
      <c r="W52" s="48"/>
      <c r="X52" s="48"/>
      <c r="Y52" s="48"/>
      <c r="Z52" s="48"/>
      <c r="AA52" s="48"/>
      <c r="AB52" s="48"/>
      <c r="AC52" s="48"/>
    </row>
    <row r="53" spans="1:29" ht="12.75">
      <c r="A53" s="43"/>
      <c r="B53" s="195" t="s">
        <v>31</v>
      </c>
      <c r="C53" s="196"/>
      <c r="D53" s="197"/>
      <c r="E53" s="49">
        <f>SUM(F53:AC53)</f>
        <v>0</v>
      </c>
      <c r="F53" s="61">
        <v>0</v>
      </c>
      <c r="G53" s="61">
        <v>0</v>
      </c>
      <c r="H53" s="61">
        <v>0</v>
      </c>
      <c r="I53" s="61">
        <v>0</v>
      </c>
      <c r="J53" s="61">
        <v>0</v>
      </c>
      <c r="K53" s="61">
        <v>0</v>
      </c>
      <c r="L53" s="61">
        <v>0</v>
      </c>
      <c r="M53" s="61">
        <v>0</v>
      </c>
      <c r="N53" s="61">
        <v>0</v>
      </c>
      <c r="O53" s="61">
        <v>0</v>
      </c>
      <c r="P53" s="61">
        <v>0</v>
      </c>
      <c r="Q53" s="61">
        <v>0</v>
      </c>
      <c r="R53" s="61">
        <v>0</v>
      </c>
      <c r="S53" s="61">
        <v>0</v>
      </c>
      <c r="T53" s="61">
        <v>0</v>
      </c>
      <c r="U53" s="61">
        <v>0</v>
      </c>
      <c r="V53" s="61">
        <v>0</v>
      </c>
      <c r="W53" s="61">
        <v>0</v>
      </c>
      <c r="X53" s="61">
        <v>0</v>
      </c>
      <c r="Y53" s="61">
        <v>0</v>
      </c>
      <c r="Z53" s="61">
        <v>0</v>
      </c>
      <c r="AA53" s="61">
        <v>0</v>
      </c>
      <c r="AB53" s="61">
        <v>0</v>
      </c>
      <c r="AC53" s="61">
        <v>0</v>
      </c>
    </row>
    <row r="54" spans="1:29" ht="12.75">
      <c r="A54" s="45"/>
      <c r="B54" s="193" t="s">
        <v>3</v>
      </c>
      <c r="C54" s="193"/>
      <c r="D54" s="194"/>
      <c r="E54" s="47">
        <f>SUM(E52+E27+E53)</f>
        <v>1218</v>
      </c>
      <c r="F54" s="48"/>
      <c r="G54" s="48"/>
      <c r="H54" s="48"/>
      <c r="I54" s="48"/>
      <c r="J54" s="48"/>
      <c r="K54" s="48"/>
      <c r="L54" s="48"/>
      <c r="M54" s="48"/>
      <c r="N54" s="48"/>
      <c r="O54" s="48"/>
      <c r="P54" s="48"/>
      <c r="Q54" s="48"/>
      <c r="R54" s="48"/>
      <c r="S54" s="48"/>
      <c r="T54" s="48"/>
      <c r="U54" s="48"/>
      <c r="V54" s="48"/>
      <c r="W54" s="48"/>
      <c r="X54" s="48"/>
      <c r="Y54" s="48"/>
      <c r="Z54" s="48"/>
      <c r="AA54" s="48"/>
      <c r="AB54" s="48"/>
      <c r="AC54" s="48"/>
    </row>
    <row r="55" spans="1:29" ht="12.75">
      <c r="A55" s="43"/>
      <c r="B55" s="195" t="s">
        <v>32</v>
      </c>
      <c r="C55" s="196"/>
      <c r="D55" s="197"/>
      <c r="E55" s="49">
        <f>SUM(F55:AC55)</f>
        <v>0</v>
      </c>
      <c r="F55" s="61">
        <v>0</v>
      </c>
      <c r="G55" s="61">
        <v>0</v>
      </c>
      <c r="H55" s="61">
        <v>0</v>
      </c>
      <c r="I55" s="61">
        <v>0</v>
      </c>
      <c r="J55" s="61">
        <v>0</v>
      </c>
      <c r="K55" s="61">
        <v>0</v>
      </c>
      <c r="L55" s="61">
        <v>0</v>
      </c>
      <c r="M55" s="61">
        <v>0</v>
      </c>
      <c r="N55" s="61">
        <v>0</v>
      </c>
      <c r="O55" s="61">
        <v>0</v>
      </c>
      <c r="P55" s="61">
        <v>0</v>
      </c>
      <c r="Q55" s="61">
        <v>0</v>
      </c>
      <c r="R55" s="61">
        <v>0</v>
      </c>
      <c r="S55" s="61">
        <v>0</v>
      </c>
      <c r="T55" s="61">
        <v>0</v>
      </c>
      <c r="U55" s="61">
        <v>0</v>
      </c>
      <c r="V55" s="61">
        <v>0</v>
      </c>
      <c r="W55" s="61">
        <v>0</v>
      </c>
      <c r="X55" s="61">
        <v>0</v>
      </c>
      <c r="Y55" s="61">
        <v>0</v>
      </c>
      <c r="Z55" s="61">
        <v>0</v>
      </c>
      <c r="AA55" s="61">
        <v>0</v>
      </c>
      <c r="AB55" s="61">
        <v>0</v>
      </c>
      <c r="AC55" s="61">
        <v>0</v>
      </c>
    </row>
    <row r="56" spans="1:29" ht="12.75">
      <c r="A56" s="45"/>
      <c r="B56" s="193" t="s">
        <v>3</v>
      </c>
      <c r="C56" s="193"/>
      <c r="D56" s="194"/>
      <c r="E56" s="47">
        <f>SUM(E54+E28+E55)</f>
        <v>1218</v>
      </c>
      <c r="F56" s="48"/>
      <c r="G56" s="48"/>
      <c r="H56" s="48"/>
      <c r="I56" s="48"/>
      <c r="J56" s="48"/>
      <c r="K56" s="48"/>
      <c r="L56" s="48"/>
      <c r="M56" s="48"/>
      <c r="N56" s="48"/>
      <c r="O56" s="48"/>
      <c r="P56" s="48"/>
      <c r="Q56" s="48"/>
      <c r="R56" s="48"/>
      <c r="S56" s="48"/>
      <c r="T56" s="48"/>
      <c r="U56" s="48"/>
      <c r="V56" s="48"/>
      <c r="W56" s="48"/>
      <c r="X56" s="48"/>
      <c r="Y56" s="48"/>
      <c r="Z56" s="48"/>
      <c r="AA56" s="48"/>
      <c r="AB56" s="48"/>
      <c r="AC56" s="48"/>
    </row>
    <row r="57" spans="1:29" ht="12.75">
      <c r="A57" s="45"/>
      <c r="B57" s="46"/>
      <c r="C57" s="46"/>
      <c r="D57" s="50"/>
      <c r="E57" s="51"/>
      <c r="F57" s="48"/>
      <c r="G57" s="48"/>
      <c r="H57" s="48"/>
      <c r="I57" s="48"/>
      <c r="J57" s="48"/>
      <c r="K57" s="48"/>
      <c r="L57" s="48"/>
      <c r="M57" s="48"/>
      <c r="N57" s="48"/>
      <c r="O57" s="48"/>
      <c r="P57" s="48"/>
      <c r="Q57" s="48"/>
      <c r="R57" s="48"/>
      <c r="S57" s="48"/>
      <c r="T57" s="48"/>
      <c r="U57" s="48"/>
      <c r="V57" s="48"/>
      <c r="W57" s="48"/>
      <c r="X57" s="48"/>
      <c r="Y57" s="48"/>
      <c r="Z57" s="48"/>
      <c r="AA57" s="48"/>
      <c r="AB57" s="48"/>
      <c r="AC57" s="48"/>
    </row>
    <row r="58" spans="1:29" ht="12.75">
      <c r="A58" s="45"/>
      <c r="B58" s="198" t="s">
        <v>45</v>
      </c>
      <c r="C58" s="198"/>
      <c r="D58" s="198"/>
      <c r="E58" s="40">
        <f>SUM(E33+E35+E37+E39+E41+E43+E45+E47+E49+E51+E53+E55)</f>
        <v>-2000</v>
      </c>
      <c r="F58" s="40">
        <f>SUM(F33+F35+F37+F39+F41+F43+F45+F47+F49+F51+F53+F55)</f>
        <v>-2000</v>
      </c>
      <c r="G58" s="40">
        <f aca="true" t="shared" si="6" ref="G58:AC58">SUM(G33+G35+G37+G39+G41+G43+G45+G47+G49+G51+G53+G55)</f>
        <v>0</v>
      </c>
      <c r="H58" s="40">
        <f t="shared" si="6"/>
        <v>0</v>
      </c>
      <c r="I58" s="40">
        <f t="shared" si="6"/>
        <v>0</v>
      </c>
      <c r="J58" s="40">
        <f t="shared" si="6"/>
        <v>0</v>
      </c>
      <c r="K58" s="40">
        <f t="shared" si="6"/>
        <v>0</v>
      </c>
      <c r="L58" s="40">
        <f t="shared" si="6"/>
        <v>0</v>
      </c>
      <c r="M58" s="40">
        <f t="shared" si="6"/>
        <v>0</v>
      </c>
      <c r="N58" s="40">
        <f t="shared" si="6"/>
        <v>0</v>
      </c>
      <c r="O58" s="40">
        <f t="shared" si="6"/>
        <v>0</v>
      </c>
      <c r="P58" s="40">
        <f t="shared" si="6"/>
        <v>0</v>
      </c>
      <c r="Q58" s="40">
        <f t="shared" si="6"/>
        <v>0</v>
      </c>
      <c r="R58" s="40">
        <f t="shared" si="6"/>
        <v>0</v>
      </c>
      <c r="S58" s="40">
        <f t="shared" si="6"/>
        <v>0</v>
      </c>
      <c r="T58" s="40">
        <f t="shared" si="6"/>
        <v>0</v>
      </c>
      <c r="U58" s="40">
        <f t="shared" si="6"/>
        <v>0</v>
      </c>
      <c r="V58" s="40">
        <f t="shared" si="6"/>
        <v>0</v>
      </c>
      <c r="W58" s="40">
        <f t="shared" si="6"/>
        <v>0</v>
      </c>
      <c r="X58" s="40">
        <f t="shared" si="6"/>
        <v>0</v>
      </c>
      <c r="Y58" s="40">
        <f t="shared" si="6"/>
        <v>0</v>
      </c>
      <c r="Z58" s="40">
        <f t="shared" si="6"/>
        <v>0</v>
      </c>
      <c r="AA58" s="40">
        <f t="shared" si="6"/>
        <v>0</v>
      </c>
      <c r="AB58" s="40">
        <f t="shared" si="6"/>
        <v>0</v>
      </c>
      <c r="AC58" s="40">
        <f t="shared" si="6"/>
        <v>0</v>
      </c>
    </row>
    <row r="59" spans="1:29" ht="12.75">
      <c r="A59" s="45"/>
      <c r="B59" s="39"/>
      <c r="C59" s="39"/>
      <c r="D59" s="39"/>
      <c r="E59" s="48"/>
      <c r="F59" s="48"/>
      <c r="G59" s="48"/>
      <c r="H59" s="48"/>
      <c r="I59" s="48"/>
      <c r="J59" s="48"/>
      <c r="K59" s="48"/>
      <c r="L59" s="48"/>
      <c r="M59" s="48"/>
      <c r="N59" s="48"/>
      <c r="O59" s="48"/>
      <c r="P59" s="48"/>
      <c r="Q59" s="48"/>
      <c r="R59" s="48"/>
      <c r="S59" s="48"/>
      <c r="T59" s="48"/>
      <c r="U59" s="48"/>
      <c r="V59" s="48"/>
      <c r="W59" s="48"/>
      <c r="X59" s="48"/>
      <c r="Y59" s="48"/>
      <c r="Z59" s="48"/>
      <c r="AA59" s="48"/>
      <c r="AB59" s="48"/>
      <c r="AC59" s="48"/>
    </row>
    <row r="60" spans="1:29" ht="12.75">
      <c r="A60" s="52"/>
      <c r="B60" s="182" t="s">
        <v>42</v>
      </c>
      <c r="C60" s="182"/>
      <c r="D60" s="183"/>
      <c r="E60" s="53">
        <f>SUM(F60:AC60)</f>
        <v>1218</v>
      </c>
      <c r="F60" s="53">
        <f>SUM(F30+(F33+F35+F37+F39+F41+F43+F45+F47+F49+F51+F53+F55))</f>
        <v>1218</v>
      </c>
      <c r="G60" s="53">
        <f>SUM(G30+(G33+G35+G37+G39+G41+G43+G45+G47+G49+G51+G53+G55))</f>
        <v>0</v>
      </c>
      <c r="H60" s="53">
        <f>SUM(H30+(H33+H35+H37+H39+H41+H43+H45+H47+H49+H51+H53+H55))</f>
        <v>0</v>
      </c>
      <c r="I60" s="53">
        <f aca="true" t="shared" si="7" ref="I60:O60">SUM(I30+(I33+I35+I37+I39+I41+I43+I45+I47+I49+I51+I53+I55))</f>
        <v>0</v>
      </c>
      <c r="J60" s="53">
        <f t="shared" si="7"/>
        <v>0</v>
      </c>
      <c r="K60" s="53">
        <f t="shared" si="7"/>
        <v>0</v>
      </c>
      <c r="L60" s="53">
        <f t="shared" si="7"/>
        <v>0</v>
      </c>
      <c r="M60" s="53">
        <f t="shared" si="7"/>
        <v>0</v>
      </c>
      <c r="N60" s="53">
        <f t="shared" si="7"/>
        <v>0</v>
      </c>
      <c r="O60" s="53">
        <f t="shared" si="7"/>
        <v>0</v>
      </c>
      <c r="P60" s="53">
        <f aca="true" t="shared" si="8" ref="P60:V60">SUM(P30+(P33+P35+P37+P39+P41+P43+P45+P47+P49+P51+P53+P55))</f>
        <v>0</v>
      </c>
      <c r="Q60" s="53">
        <f t="shared" si="8"/>
        <v>0</v>
      </c>
      <c r="R60" s="53">
        <f t="shared" si="8"/>
        <v>0</v>
      </c>
      <c r="S60" s="53">
        <f t="shared" si="8"/>
        <v>0</v>
      </c>
      <c r="T60" s="53">
        <f t="shared" si="8"/>
        <v>0</v>
      </c>
      <c r="U60" s="53">
        <f t="shared" si="8"/>
        <v>0</v>
      </c>
      <c r="V60" s="53">
        <f t="shared" si="8"/>
        <v>0</v>
      </c>
      <c r="W60" s="53">
        <f aca="true" t="shared" si="9" ref="W60:AC60">SUM(W30+(W33+W35+W37+W39+W41+W43+W45+W47+W49+W51+W53+W55))</f>
        <v>0</v>
      </c>
      <c r="X60" s="53">
        <f t="shared" si="9"/>
        <v>0</v>
      </c>
      <c r="Y60" s="53">
        <f t="shared" si="9"/>
        <v>0</v>
      </c>
      <c r="Z60" s="53">
        <f t="shared" si="9"/>
        <v>0</v>
      </c>
      <c r="AA60" s="53">
        <f t="shared" si="9"/>
        <v>0</v>
      </c>
      <c r="AB60" s="53">
        <f t="shared" si="9"/>
        <v>0</v>
      </c>
      <c r="AC60" s="53">
        <f t="shared" si="9"/>
        <v>0</v>
      </c>
    </row>
    <row r="61" spans="1:29" ht="12.75">
      <c r="A61" s="54"/>
      <c r="B61" s="18"/>
      <c r="C61" s="55"/>
      <c r="D61" s="55"/>
      <c r="E61" s="56"/>
      <c r="F61" s="56"/>
      <c r="G61" s="56"/>
      <c r="H61" s="56"/>
      <c r="I61" s="56"/>
      <c r="J61" s="56"/>
      <c r="K61" s="56"/>
      <c r="L61" s="56"/>
      <c r="M61" s="56"/>
      <c r="N61" s="56"/>
      <c r="O61" s="56"/>
      <c r="P61" s="56"/>
      <c r="Q61" s="56"/>
      <c r="R61" s="56"/>
      <c r="S61" s="56"/>
      <c r="T61" s="56"/>
      <c r="U61" s="56"/>
      <c r="V61" s="56"/>
      <c r="W61" s="56"/>
      <c r="X61" s="56"/>
      <c r="Y61" s="56"/>
      <c r="Z61" s="56"/>
      <c r="AA61" s="56"/>
      <c r="AB61" s="56"/>
      <c r="AC61" s="56"/>
    </row>
    <row r="62" spans="1:29" ht="12.75">
      <c r="A62" s="54"/>
      <c r="B62" s="18"/>
      <c r="C62" s="55"/>
      <c r="D62" s="55"/>
      <c r="E62" s="56"/>
      <c r="F62" s="56"/>
      <c r="G62" s="56"/>
      <c r="H62" s="56"/>
      <c r="I62" s="56"/>
      <c r="J62" s="56"/>
      <c r="K62" s="56"/>
      <c r="L62" s="56"/>
      <c r="M62" s="56"/>
      <c r="N62" s="56"/>
      <c r="O62" s="56"/>
      <c r="P62" s="56"/>
      <c r="Q62" s="56"/>
      <c r="R62" s="56"/>
      <c r="S62" s="56"/>
      <c r="T62" s="56"/>
      <c r="U62" s="56"/>
      <c r="V62" s="56"/>
      <c r="W62" s="56"/>
      <c r="X62" s="56"/>
      <c r="Y62" s="56"/>
      <c r="Z62" s="56"/>
      <c r="AA62" s="56"/>
      <c r="AB62" s="56"/>
      <c r="AC62" s="56"/>
    </row>
    <row r="63" spans="1:29" ht="15.75">
      <c r="A63" s="54"/>
      <c r="C63" s="181" t="s">
        <v>49</v>
      </c>
      <c r="D63" s="181"/>
      <c r="E63" s="181"/>
      <c r="F63" s="181"/>
      <c r="G63" s="56"/>
      <c r="H63" s="56"/>
      <c r="I63" s="56"/>
      <c r="J63" s="56"/>
      <c r="K63" s="56"/>
      <c r="L63" s="56"/>
      <c r="M63" s="56"/>
      <c r="N63" s="56"/>
      <c r="O63" s="56"/>
      <c r="P63" s="56"/>
      <c r="Q63" s="181" t="s">
        <v>49</v>
      </c>
      <c r="R63" s="181"/>
      <c r="S63" s="181"/>
      <c r="T63" s="181"/>
      <c r="U63" s="56"/>
      <c r="V63" s="56"/>
      <c r="W63" s="56"/>
      <c r="X63" s="56"/>
      <c r="Y63" s="56"/>
      <c r="Z63" s="56"/>
      <c r="AA63" s="56"/>
      <c r="AB63" s="56"/>
      <c r="AC63" s="56"/>
    </row>
    <row r="64" spans="3:29" ht="19.5" customHeight="1">
      <c r="C64" s="206"/>
      <c r="D64" s="206"/>
      <c r="E64" s="206"/>
      <c r="F64" s="206"/>
      <c r="G64" s="206"/>
      <c r="H64" s="206"/>
      <c r="I64" s="206"/>
      <c r="J64" s="206"/>
      <c r="K64" s="206"/>
      <c r="L64" s="206"/>
      <c r="M64" s="206"/>
      <c r="N64" s="206"/>
      <c r="O64" s="206"/>
      <c r="P64" s="71"/>
      <c r="Q64" s="206"/>
      <c r="R64" s="206"/>
      <c r="S64" s="206"/>
      <c r="T64" s="206"/>
      <c r="U64" s="206"/>
      <c r="V64" s="206"/>
      <c r="W64" s="206"/>
      <c r="X64" s="206"/>
      <c r="Y64" s="206"/>
      <c r="Z64" s="206"/>
      <c r="AA64" s="206"/>
      <c r="AB64" s="206"/>
      <c r="AC64" s="206"/>
    </row>
    <row r="65" spans="3:29" ht="19.5" customHeight="1">
      <c r="C65" s="212"/>
      <c r="D65" s="212"/>
      <c r="E65" s="212"/>
      <c r="F65" s="212"/>
      <c r="G65" s="212"/>
      <c r="H65" s="212"/>
      <c r="I65" s="212"/>
      <c r="J65" s="212"/>
      <c r="K65" s="212"/>
      <c r="L65" s="212"/>
      <c r="M65" s="212"/>
      <c r="N65" s="212"/>
      <c r="O65" s="212"/>
      <c r="P65" s="71"/>
      <c r="Q65" s="206"/>
      <c r="R65" s="206"/>
      <c r="S65" s="206"/>
      <c r="T65" s="206"/>
      <c r="U65" s="206"/>
      <c r="V65" s="206"/>
      <c r="W65" s="206"/>
      <c r="X65" s="206"/>
      <c r="Y65" s="206"/>
      <c r="Z65" s="206"/>
      <c r="AA65" s="206"/>
      <c r="AB65" s="206"/>
      <c r="AC65" s="206"/>
    </row>
    <row r="66" spans="3:29" ht="19.5" customHeight="1">
      <c r="C66" s="212"/>
      <c r="D66" s="212"/>
      <c r="E66" s="212"/>
      <c r="F66" s="212"/>
      <c r="G66" s="212"/>
      <c r="H66" s="212"/>
      <c r="I66" s="212"/>
      <c r="J66" s="212"/>
      <c r="K66" s="212"/>
      <c r="L66" s="212"/>
      <c r="M66" s="212"/>
      <c r="N66" s="212"/>
      <c r="O66" s="212"/>
      <c r="P66" s="71"/>
      <c r="Q66" s="206"/>
      <c r="R66" s="206"/>
      <c r="S66" s="206"/>
      <c r="T66" s="206"/>
      <c r="U66" s="206"/>
      <c r="V66" s="206"/>
      <c r="W66" s="206"/>
      <c r="X66" s="206"/>
      <c r="Y66" s="206"/>
      <c r="Z66" s="206"/>
      <c r="AA66" s="206"/>
      <c r="AB66" s="206"/>
      <c r="AC66" s="206"/>
    </row>
    <row r="67" spans="3:29" ht="19.5" customHeight="1">
      <c r="C67" s="212"/>
      <c r="D67" s="212"/>
      <c r="E67" s="212"/>
      <c r="F67" s="212"/>
      <c r="G67" s="212"/>
      <c r="H67" s="212"/>
      <c r="I67" s="212"/>
      <c r="J67" s="212"/>
      <c r="K67" s="212"/>
      <c r="L67" s="212"/>
      <c r="M67" s="212"/>
      <c r="N67" s="212"/>
      <c r="O67" s="212"/>
      <c r="P67" s="71"/>
      <c r="Q67" s="206"/>
      <c r="R67" s="206"/>
      <c r="S67" s="206"/>
      <c r="T67" s="206"/>
      <c r="U67" s="206"/>
      <c r="V67" s="206"/>
      <c r="W67" s="206"/>
      <c r="X67" s="206"/>
      <c r="Y67" s="206"/>
      <c r="Z67" s="206"/>
      <c r="AA67" s="206"/>
      <c r="AB67" s="206"/>
      <c r="AC67" s="206"/>
    </row>
    <row r="68" spans="3:29" ht="19.5" customHeight="1">
      <c r="C68" s="212"/>
      <c r="D68" s="212"/>
      <c r="E68" s="212"/>
      <c r="F68" s="212"/>
      <c r="G68" s="212"/>
      <c r="H68" s="212"/>
      <c r="I68" s="212"/>
      <c r="J68" s="212"/>
      <c r="K68" s="212"/>
      <c r="L68" s="212"/>
      <c r="M68" s="212"/>
      <c r="N68" s="212"/>
      <c r="O68" s="212"/>
      <c r="P68" s="71"/>
      <c r="Q68" s="206"/>
      <c r="R68" s="206"/>
      <c r="S68" s="206"/>
      <c r="T68" s="206"/>
      <c r="U68" s="206"/>
      <c r="V68" s="206"/>
      <c r="W68" s="206"/>
      <c r="X68" s="206"/>
      <c r="Y68" s="206"/>
      <c r="Z68" s="206"/>
      <c r="AA68" s="206"/>
      <c r="AB68" s="206"/>
      <c r="AC68" s="206"/>
    </row>
    <row r="69" spans="3:18" ht="19.5" customHeight="1">
      <c r="C69" s="210" t="s">
        <v>159</v>
      </c>
      <c r="D69" s="210"/>
      <c r="E69" s="210"/>
      <c r="Q69" s="213" t="s">
        <v>159</v>
      </c>
      <c r="R69" s="213"/>
    </row>
    <row r="70" spans="3:18" ht="12.75" customHeight="1">
      <c r="C70" s="211" t="s">
        <v>160</v>
      </c>
      <c r="D70" s="211"/>
      <c r="E70" s="211"/>
      <c r="F70" s="158"/>
      <c r="G70" s="159"/>
      <c r="Q70" s="214" t="s">
        <v>160</v>
      </c>
      <c r="R70" s="214"/>
    </row>
  </sheetData>
  <sheetProtection password="C50B" sheet="1" objects="1" scenarios="1" selectLockedCells="1"/>
  <mergeCells count="56">
    <mergeCell ref="Q63:T63"/>
    <mergeCell ref="Q69:R69"/>
    <mergeCell ref="Q70:R70"/>
    <mergeCell ref="Q64:AC64"/>
    <mergeCell ref="Q65:AC65"/>
    <mergeCell ref="Q66:AC66"/>
    <mergeCell ref="Q67:AC67"/>
    <mergeCell ref="Q68:AC68"/>
    <mergeCell ref="B40:D40"/>
    <mergeCell ref="C69:E69"/>
    <mergeCell ref="C70:E70"/>
    <mergeCell ref="C67:O67"/>
    <mergeCell ref="C68:O68"/>
    <mergeCell ref="C65:O65"/>
    <mergeCell ref="C66:O66"/>
    <mergeCell ref="B51:D51"/>
    <mergeCell ref="B52:D52"/>
    <mergeCell ref="B54:D54"/>
    <mergeCell ref="C64:O64"/>
    <mergeCell ref="E4:E7"/>
    <mergeCell ref="B37:D37"/>
    <mergeCell ref="B38:D38"/>
    <mergeCell ref="B39:D39"/>
    <mergeCell ref="B4:D4"/>
    <mergeCell ref="B5:D5"/>
    <mergeCell ref="B34:D34"/>
    <mergeCell ref="B36:D36"/>
    <mergeCell ref="B35:D35"/>
    <mergeCell ref="B30:D30"/>
    <mergeCell ref="B2:F2"/>
    <mergeCell ref="B53:D53"/>
    <mergeCell ref="B45:D45"/>
    <mergeCell ref="B46:D46"/>
    <mergeCell ref="B6:D6"/>
    <mergeCell ref="D11:E11"/>
    <mergeCell ref="B15:D15"/>
    <mergeCell ref="B33:D33"/>
    <mergeCell ref="B42:D42"/>
    <mergeCell ref="B41:D41"/>
    <mergeCell ref="B58:D58"/>
    <mergeCell ref="B43:D43"/>
    <mergeCell ref="B44:D44"/>
    <mergeCell ref="B55:D55"/>
    <mergeCell ref="B49:D49"/>
    <mergeCell ref="B50:D50"/>
    <mergeCell ref="B47:D47"/>
    <mergeCell ref="Q2:S2"/>
    <mergeCell ref="C63:F63"/>
    <mergeCell ref="B60:D60"/>
    <mergeCell ref="B14:E14"/>
    <mergeCell ref="D10:E10"/>
    <mergeCell ref="D12:E12"/>
    <mergeCell ref="D13:E13"/>
    <mergeCell ref="B32:D32"/>
    <mergeCell ref="B56:D56"/>
    <mergeCell ref="B48:D48"/>
  </mergeCells>
  <conditionalFormatting sqref="F8:AC8">
    <cfRule type="cellIs" priority="1" dxfId="0" operator="notEqual" stopIfTrue="1">
      <formula>F$12</formula>
    </cfRule>
  </conditionalFormatting>
  <printOptions horizontalCentered="1"/>
  <pageMargins left="0.25" right="0.25" top="0.5" bottom="0.25" header="0" footer="0.25"/>
  <pageSetup blackAndWhite="1" horizontalDpi="300" verticalDpi="300" orientation="landscape" scale="60" r:id="rId3"/>
  <headerFooter alignWithMargins="0">
    <oddFooter>&amp;CPrepared by   &amp;D&amp;RPage &amp;P</oddFooter>
  </headerFooter>
  <legacyDrawing r:id="rId2"/>
</worksheet>
</file>

<file path=xl/worksheets/sheet3.xml><?xml version="1.0" encoding="utf-8"?>
<worksheet xmlns="http://schemas.openxmlformats.org/spreadsheetml/2006/main" xmlns:r="http://schemas.openxmlformats.org/officeDocument/2006/relationships">
  <dimension ref="A1:K186"/>
  <sheetViews>
    <sheetView showGridLines="0" showRowColHeaders="0" workbookViewId="0" topLeftCell="A1">
      <selection activeCell="C7" sqref="C7"/>
    </sheetView>
  </sheetViews>
  <sheetFormatPr defaultColWidth="9.140625" defaultRowHeight="12.75"/>
  <cols>
    <col min="1" max="1" width="4.7109375" style="0" customWidth="1"/>
    <col min="2" max="2" width="7.7109375" style="0" customWidth="1"/>
    <col min="3" max="3" width="6.7109375" style="0" customWidth="1"/>
    <col min="4" max="4" width="7.7109375" style="0" customWidth="1"/>
    <col min="5" max="5" width="14.7109375" style="0" customWidth="1"/>
    <col min="6" max="6" width="4.7109375" style="0" customWidth="1"/>
    <col min="7" max="7" width="42.7109375" style="0" customWidth="1"/>
    <col min="8" max="8" width="7.7109375" style="0" customWidth="1"/>
    <col min="9" max="9" width="6.7109375" style="0" customWidth="1"/>
    <col min="10" max="10" width="14.7109375" style="0" customWidth="1"/>
    <col min="11" max="11" width="4.7109375" style="0" customWidth="1"/>
  </cols>
  <sheetData>
    <row r="1" spans="1:7" ht="19.5" customHeight="1">
      <c r="A1" s="217" t="s">
        <v>206</v>
      </c>
      <c r="B1" s="217"/>
      <c r="C1" s="217"/>
      <c r="D1" s="217"/>
      <c r="E1" s="217"/>
      <c r="F1" s="217"/>
      <c r="G1" s="217"/>
    </row>
    <row r="2" spans="1:11" ht="13.5" customHeight="1">
      <c r="A2" s="217"/>
      <c r="B2" s="217"/>
      <c r="C2" s="217"/>
      <c r="D2" s="217"/>
      <c r="E2" s="217"/>
      <c r="F2" s="217"/>
      <c r="G2" s="217"/>
      <c r="H2" s="218" t="s">
        <v>152</v>
      </c>
      <c r="I2" s="218"/>
      <c r="J2" s="215"/>
      <c r="K2" s="215"/>
    </row>
    <row r="3" spans="1:7" ht="19.5" customHeight="1">
      <c r="A3" s="92"/>
      <c r="B3" s="219" t="str">
        <f>IF('Prepaid Analysis'!B$2&lt;&gt;"",'Prepaid Analysis'!B$2,"")</f>
        <v>Prepaid Insurance</v>
      </c>
      <c r="C3" s="219"/>
      <c r="D3" s="219"/>
      <c r="E3" s="219"/>
      <c r="F3" s="219"/>
      <c r="G3" s="219"/>
    </row>
    <row r="4" ht="7.5" customHeight="1" thickBot="1"/>
    <row r="5" spans="1:11" ht="21.75" customHeight="1" thickBot="1">
      <c r="A5" s="88" t="s">
        <v>58</v>
      </c>
      <c r="B5" s="89" t="s">
        <v>16</v>
      </c>
      <c r="C5" s="90" t="s">
        <v>51</v>
      </c>
      <c r="D5" s="90" t="s">
        <v>50</v>
      </c>
      <c r="E5" s="89" t="s">
        <v>19</v>
      </c>
      <c r="F5" s="89" t="s">
        <v>17</v>
      </c>
      <c r="G5" s="89" t="s">
        <v>18</v>
      </c>
      <c r="H5" s="89" t="s">
        <v>16</v>
      </c>
      <c r="I5" s="90" t="s">
        <v>51</v>
      </c>
      <c r="J5" s="89" t="s">
        <v>20</v>
      </c>
      <c r="K5" s="91" t="s">
        <v>17</v>
      </c>
    </row>
    <row r="6" spans="1:11" ht="12.75">
      <c r="A6" s="83"/>
      <c r="B6" s="84"/>
      <c r="C6" s="84"/>
      <c r="D6" s="84"/>
      <c r="E6" s="85"/>
      <c r="F6" s="85"/>
      <c r="G6" s="85"/>
      <c r="H6" s="85"/>
      <c r="I6" s="84"/>
      <c r="J6" s="85"/>
      <c r="K6" s="86"/>
    </row>
    <row r="7" spans="1:11" ht="15">
      <c r="A7" s="87">
        <v>1</v>
      </c>
      <c r="B7" s="73">
        <f>IF('Prepaid Analysis'!F$13&lt;&gt;"",'Prepaid Analysis'!F$13,"")</f>
        <v>27</v>
      </c>
      <c r="C7" s="81" t="s">
        <v>52</v>
      </c>
      <c r="D7" s="82">
        <v>0.35</v>
      </c>
      <c r="E7" s="75">
        <f>SUM($J7*D7)</f>
        <v>26.0855</v>
      </c>
      <c r="F7" s="77" t="str">
        <f aca="true" t="shared" si="0" ref="F7:F61">IF(E7&lt;0,"-","+")</f>
        <v>+</v>
      </c>
      <c r="G7" s="79" t="str">
        <f>IF('Prepaid Analysis'!F$4&lt;&gt;"",'Prepaid Analysis'!F$4,"")</f>
        <v>MetLife</v>
      </c>
      <c r="H7" s="73">
        <f>IF('Prepaid Analysis'!$H$2&lt;&gt;"",'Prepaid Analysis'!$H$2,"")</f>
        <v>271</v>
      </c>
      <c r="I7" s="81" t="s">
        <v>52</v>
      </c>
      <c r="J7" s="74">
        <f>SUM('Prepaid Analysis'!F$12)</f>
        <v>74.53</v>
      </c>
      <c r="K7" s="78" t="str">
        <f>IF(J7&lt;0,"+","-")</f>
        <v>-</v>
      </c>
    </row>
    <row r="8" spans="1:11" ht="15">
      <c r="A8" s="4"/>
      <c r="B8" s="72"/>
      <c r="C8" s="81" t="s">
        <v>53</v>
      </c>
      <c r="D8" s="82">
        <v>0.2</v>
      </c>
      <c r="E8" s="75">
        <f>SUM($J7*D8)</f>
        <v>14.906</v>
      </c>
      <c r="F8" s="77" t="str">
        <f t="shared" si="0"/>
        <v>+</v>
      </c>
      <c r="G8" s="79" t="str">
        <f>IF('Prepaid Analysis'!F$5&lt;&gt;"",'Prepaid Analysis'!F$5,"")</f>
        <v>Long-Term Care</v>
      </c>
      <c r="H8" s="1"/>
      <c r="I8" s="72"/>
      <c r="J8" s="93" t="str">
        <f>IF('Prepaid Analysis'!F$8&lt;&gt;'Prepaid Analysis'!F$12,"Monthly Variance"," ")</f>
        <v> </v>
      </c>
      <c r="K8" s="5"/>
    </row>
    <row r="9" spans="1:11" ht="15">
      <c r="A9" s="4"/>
      <c r="B9" s="72"/>
      <c r="C9" s="81" t="s">
        <v>54</v>
      </c>
      <c r="D9" s="82">
        <v>0.15</v>
      </c>
      <c r="E9" s="75">
        <f>SUM($J7*D9)</f>
        <v>11.179499999999999</v>
      </c>
      <c r="F9" s="77" t="str">
        <f t="shared" si="0"/>
        <v>+</v>
      </c>
      <c r="G9" s="79" t="str">
        <f>IF('Prepaid Analysis'!F$6&lt;&gt;"",'Prepaid Analysis'!F$6,"")</f>
        <v>Owner 1</v>
      </c>
      <c r="H9" s="1"/>
      <c r="I9" s="72"/>
      <c r="J9" s="72"/>
      <c r="K9" s="5"/>
    </row>
    <row r="10" spans="1:11" ht="15">
      <c r="A10" s="4"/>
      <c r="B10" s="72"/>
      <c r="C10" s="81" t="s">
        <v>55</v>
      </c>
      <c r="D10" s="82">
        <v>0.15</v>
      </c>
      <c r="E10" s="75">
        <f>SUM($J7*D10)</f>
        <v>11.179499999999999</v>
      </c>
      <c r="F10" s="77" t="str">
        <f t="shared" si="0"/>
        <v>+</v>
      </c>
      <c r="G10" s="79" t="str">
        <f>IF('Prepaid Analysis'!F$7&lt;&gt;"",'Prepaid Analysis'!F$7,"")</f>
        <v>Policy #:xxxxxxxx</v>
      </c>
      <c r="H10" s="1"/>
      <c r="I10" s="72"/>
      <c r="J10" s="72"/>
      <c r="K10" s="5"/>
    </row>
    <row r="11" spans="1:11" ht="15">
      <c r="A11" s="4"/>
      <c r="B11" s="72"/>
      <c r="C11" s="81" t="s">
        <v>56</v>
      </c>
      <c r="D11" s="82">
        <v>0.15</v>
      </c>
      <c r="E11" s="75">
        <f>SUM($J7*D11)</f>
        <v>11.179499999999999</v>
      </c>
      <c r="F11" s="77" t="str">
        <f t="shared" si="0"/>
        <v>+</v>
      </c>
      <c r="G11" s="76"/>
      <c r="H11" s="1"/>
      <c r="I11" s="72"/>
      <c r="J11" s="72"/>
      <c r="K11" s="5"/>
    </row>
    <row r="12" spans="1:11" ht="15">
      <c r="A12" s="4"/>
      <c r="B12" s="72"/>
      <c r="C12" s="81" t="s">
        <v>57</v>
      </c>
      <c r="D12" s="80">
        <f>SUM(100%-SUM(D7+D8+D9+D10+D11))</f>
        <v>0</v>
      </c>
      <c r="E12" s="75">
        <f>SUM(J7-SUM(E7+E8+E9+E10+E11))</f>
        <v>0</v>
      </c>
      <c r="F12" s="77" t="str">
        <f t="shared" si="0"/>
        <v>+</v>
      </c>
      <c r="G12" s="2"/>
      <c r="H12" s="1"/>
      <c r="I12" s="72"/>
      <c r="J12" s="72"/>
      <c r="K12" s="5"/>
    </row>
    <row r="13" spans="1:11" ht="12.75">
      <c r="A13" s="4"/>
      <c r="B13" s="72"/>
      <c r="C13" s="72"/>
      <c r="D13" s="72"/>
      <c r="E13" s="72"/>
      <c r="F13" s="3"/>
      <c r="G13" s="2"/>
      <c r="H13" s="1"/>
      <c r="I13" s="1"/>
      <c r="J13" s="72"/>
      <c r="K13" s="5"/>
    </row>
    <row r="14" spans="1:11" ht="15">
      <c r="A14" s="87">
        <v>2</v>
      </c>
      <c r="B14" s="73">
        <f>IF('Prepaid Analysis'!G$13&lt;&gt;"",'Prepaid Analysis'!G$13,"")</f>
      </c>
      <c r="C14" s="81"/>
      <c r="D14" s="82">
        <v>0</v>
      </c>
      <c r="E14" s="75">
        <f>SUM($J14*D14)</f>
        <v>0</v>
      </c>
      <c r="F14" s="77" t="str">
        <f t="shared" si="0"/>
        <v>+</v>
      </c>
      <c r="G14" s="79" t="str">
        <f>IF('Prepaid Analysis'!G$4&lt;&gt;"",'Prepaid Analysis'!G$4,"")</f>
        <v>Vendor-2</v>
      </c>
      <c r="H14" s="73">
        <f>IF('Prepaid Analysis'!$H$2&lt;&gt;"",'Prepaid Analysis'!$H$2,"")</f>
        <v>271</v>
      </c>
      <c r="I14" s="81"/>
      <c r="J14" s="74">
        <f>SUM('Prepaid Analysis'!G$12)</f>
        <v>0</v>
      </c>
      <c r="K14" s="78" t="str">
        <f>IF(J14&lt;0,"+","-")</f>
        <v>-</v>
      </c>
    </row>
    <row r="15" spans="1:11" ht="15">
      <c r="A15" s="4"/>
      <c r="B15" s="72"/>
      <c r="C15" s="81"/>
      <c r="D15" s="82">
        <v>0</v>
      </c>
      <c r="E15" s="75">
        <f>SUM($J14*D15)</f>
        <v>0</v>
      </c>
      <c r="F15" s="77" t="str">
        <f t="shared" si="0"/>
        <v>+</v>
      </c>
      <c r="G15" s="79" t="str">
        <f>IF('Prepaid Analysis'!G$5&lt;&gt;"",'Prepaid Analysis'!G$5,"")</f>
        <v>Vendor2-Comment1</v>
      </c>
      <c r="H15" s="1"/>
      <c r="I15" s="72"/>
      <c r="J15" s="93" t="str">
        <f>IF('Prepaid Analysis'!G$8&lt;&gt;'Prepaid Analysis'!G$12,"Monthly Variance"," ")</f>
        <v> </v>
      </c>
      <c r="K15" s="5"/>
    </row>
    <row r="16" spans="1:11" ht="15">
      <c r="A16" s="4"/>
      <c r="B16" s="72"/>
      <c r="C16" s="81"/>
      <c r="D16" s="82">
        <v>0</v>
      </c>
      <c r="E16" s="75">
        <f>SUM($J14*D16)</f>
        <v>0</v>
      </c>
      <c r="F16" s="77" t="str">
        <f t="shared" si="0"/>
        <v>+</v>
      </c>
      <c r="G16" s="79" t="str">
        <f>IF('Prepaid Analysis'!G$6&lt;&gt;"",'Prepaid Analysis'!G$6,"")</f>
        <v>Vendor2-Comment2</v>
      </c>
      <c r="H16" s="1"/>
      <c r="I16" s="72"/>
      <c r="J16" s="72"/>
      <c r="K16" s="5"/>
    </row>
    <row r="17" spans="1:11" ht="15">
      <c r="A17" s="4"/>
      <c r="B17" s="72"/>
      <c r="C17" s="81"/>
      <c r="D17" s="82">
        <v>0</v>
      </c>
      <c r="E17" s="75">
        <f>SUM($J14*D17)</f>
        <v>0</v>
      </c>
      <c r="F17" s="77" t="str">
        <f t="shared" si="0"/>
        <v>+</v>
      </c>
      <c r="G17" s="79" t="str">
        <f>IF('Prepaid Analysis'!G$7&lt;&gt;"",'Prepaid Analysis'!G$7,"")</f>
        <v>Vendor2-Comment3</v>
      </c>
      <c r="H17" s="1"/>
      <c r="I17" s="72"/>
      <c r="J17" s="72"/>
      <c r="K17" s="5"/>
    </row>
    <row r="18" spans="1:11" ht="15">
      <c r="A18" s="4"/>
      <c r="B18" s="72"/>
      <c r="C18" s="81"/>
      <c r="D18" s="82">
        <v>0</v>
      </c>
      <c r="E18" s="75">
        <f>SUM($J14*D18)</f>
        <v>0</v>
      </c>
      <c r="F18" s="77" t="str">
        <f t="shared" si="0"/>
        <v>+</v>
      </c>
      <c r="G18" s="76"/>
      <c r="H18" s="1"/>
      <c r="I18" s="72"/>
      <c r="J18" s="72"/>
      <c r="K18" s="5"/>
    </row>
    <row r="19" spans="1:11" ht="15">
      <c r="A19" s="4"/>
      <c r="B19" s="72"/>
      <c r="C19" s="81"/>
      <c r="D19" s="80">
        <f>SUM(100%-SUM(D14+D15+D16+D17+D18))</f>
        <v>1</v>
      </c>
      <c r="E19" s="75">
        <f>SUM(J14-SUM(E14+E15+E16+E17+E18))</f>
        <v>0</v>
      </c>
      <c r="F19" s="77" t="str">
        <f t="shared" si="0"/>
        <v>+</v>
      </c>
      <c r="G19" s="2"/>
      <c r="H19" s="1"/>
      <c r="I19" s="72"/>
      <c r="J19" s="72"/>
      <c r="K19" s="5"/>
    </row>
    <row r="20" spans="1:11" ht="12.75">
      <c r="A20" s="4"/>
      <c r="B20" s="72"/>
      <c r="C20" s="72"/>
      <c r="D20" s="72"/>
      <c r="E20" s="72"/>
      <c r="F20" s="3"/>
      <c r="G20" s="2"/>
      <c r="H20" s="1"/>
      <c r="I20" s="1"/>
      <c r="J20" s="72"/>
      <c r="K20" s="5"/>
    </row>
    <row r="21" spans="1:11" ht="15">
      <c r="A21" s="87">
        <v>3</v>
      </c>
      <c r="B21" s="73">
        <f>IF('Prepaid Analysis'!H$13&lt;&gt;"",'Prepaid Analysis'!H$13,"")</f>
      </c>
      <c r="C21" s="81"/>
      <c r="D21" s="82">
        <v>0</v>
      </c>
      <c r="E21" s="75">
        <f>SUM($J21*D21)</f>
        <v>0</v>
      </c>
      <c r="F21" s="77" t="str">
        <f t="shared" si="0"/>
        <v>+</v>
      </c>
      <c r="G21" s="79" t="str">
        <f>IF('Prepaid Analysis'!H$4&lt;&gt;"",'Prepaid Analysis'!H$4,"")</f>
        <v>Vendor-3</v>
      </c>
      <c r="H21" s="73">
        <f>IF('Prepaid Analysis'!$H$2&lt;&gt;"",'Prepaid Analysis'!$H$2,"")</f>
        <v>271</v>
      </c>
      <c r="I21" s="81"/>
      <c r="J21" s="74">
        <f>SUM('Prepaid Analysis'!H$12)</f>
        <v>0</v>
      </c>
      <c r="K21" s="78" t="str">
        <f>IF(J21&lt;0,"+","-")</f>
        <v>-</v>
      </c>
    </row>
    <row r="22" spans="1:11" ht="15">
      <c r="A22" s="4"/>
      <c r="B22" s="72"/>
      <c r="C22" s="81"/>
      <c r="D22" s="82">
        <v>0</v>
      </c>
      <c r="E22" s="75">
        <f>SUM($J21*D22)</f>
        <v>0</v>
      </c>
      <c r="F22" s="77" t="str">
        <f t="shared" si="0"/>
        <v>+</v>
      </c>
      <c r="G22" s="79" t="str">
        <f>IF('Prepaid Analysis'!H$5&lt;&gt;"",'Prepaid Analysis'!H$5,"")</f>
        <v>Vendor3-Comment1</v>
      </c>
      <c r="H22" s="1"/>
      <c r="I22" s="72"/>
      <c r="J22" s="93" t="str">
        <f>IF('Prepaid Analysis'!H$8&lt;&gt;'Prepaid Analysis'!H$12,"Monthly Variance"," ")</f>
        <v> </v>
      </c>
      <c r="K22" s="5"/>
    </row>
    <row r="23" spans="1:11" ht="15">
      <c r="A23" s="4"/>
      <c r="B23" s="72"/>
      <c r="C23" s="81"/>
      <c r="D23" s="82">
        <v>0</v>
      </c>
      <c r="E23" s="75">
        <f>SUM($J21*D23)</f>
        <v>0</v>
      </c>
      <c r="F23" s="77" t="str">
        <f t="shared" si="0"/>
        <v>+</v>
      </c>
      <c r="G23" s="79" t="str">
        <f>IF('Prepaid Analysis'!H$6&lt;&gt;"",'Prepaid Analysis'!H$6,"")</f>
        <v>Vendor3-Comment2</v>
      </c>
      <c r="H23" s="1"/>
      <c r="I23" s="72"/>
      <c r="J23" s="72"/>
      <c r="K23" s="5"/>
    </row>
    <row r="24" spans="1:11" ht="15">
      <c r="A24" s="4"/>
      <c r="B24" s="72"/>
      <c r="C24" s="81"/>
      <c r="D24" s="82">
        <v>0</v>
      </c>
      <c r="E24" s="75">
        <f>SUM($J21*D24)</f>
        <v>0</v>
      </c>
      <c r="F24" s="77" t="str">
        <f t="shared" si="0"/>
        <v>+</v>
      </c>
      <c r="G24" s="79" t="str">
        <f>IF('Prepaid Analysis'!H$7&lt;&gt;"",'Prepaid Analysis'!H$7,"")</f>
        <v>Vendor3-Comment3</v>
      </c>
      <c r="H24" s="1"/>
      <c r="I24" s="72"/>
      <c r="J24" s="72"/>
      <c r="K24" s="5"/>
    </row>
    <row r="25" spans="1:11" ht="15">
      <c r="A25" s="4"/>
      <c r="B25" s="72"/>
      <c r="C25" s="81"/>
      <c r="D25" s="82">
        <v>0</v>
      </c>
      <c r="E25" s="75">
        <f>SUM($J21*D25)</f>
        <v>0</v>
      </c>
      <c r="F25" s="77" t="str">
        <f t="shared" si="0"/>
        <v>+</v>
      </c>
      <c r="G25" s="76"/>
      <c r="H25" s="1"/>
      <c r="I25" s="72"/>
      <c r="J25" s="72"/>
      <c r="K25" s="5"/>
    </row>
    <row r="26" spans="1:11" ht="15">
      <c r="A26" s="4"/>
      <c r="B26" s="72"/>
      <c r="C26" s="81"/>
      <c r="D26" s="80">
        <f>SUM(100%-SUM(D21+D22+D23+D24+D25))</f>
        <v>1</v>
      </c>
      <c r="E26" s="75">
        <f>SUM(J21-SUM(E21+E22+E23+E24+E25))</f>
        <v>0</v>
      </c>
      <c r="F26" s="77" t="str">
        <f t="shared" si="0"/>
        <v>+</v>
      </c>
      <c r="G26" s="2"/>
      <c r="H26" s="1"/>
      <c r="I26" s="72"/>
      <c r="J26" s="72"/>
      <c r="K26" s="5"/>
    </row>
    <row r="27" spans="1:11" ht="12.75">
      <c r="A27" s="4"/>
      <c r="B27" s="72"/>
      <c r="C27" s="72"/>
      <c r="D27" s="72"/>
      <c r="E27" s="72"/>
      <c r="F27" s="3"/>
      <c r="G27" s="2"/>
      <c r="H27" s="1"/>
      <c r="I27" s="1"/>
      <c r="J27" s="72"/>
      <c r="K27" s="5"/>
    </row>
    <row r="28" spans="1:11" ht="15">
      <c r="A28" s="87">
        <v>4</v>
      </c>
      <c r="B28" s="73">
        <f>IF('Prepaid Analysis'!I$13&lt;&gt;"",'Prepaid Analysis'!I$13,"")</f>
      </c>
      <c r="C28" s="81"/>
      <c r="D28" s="82">
        <v>0</v>
      </c>
      <c r="E28" s="75">
        <f>SUM($J28*D28)</f>
        <v>0</v>
      </c>
      <c r="F28" s="77" t="str">
        <f t="shared" si="0"/>
        <v>+</v>
      </c>
      <c r="G28" s="79" t="str">
        <f>IF('Prepaid Analysis'!I$4&lt;&gt;"",'Prepaid Analysis'!I$4,"")</f>
        <v>Vendor-4</v>
      </c>
      <c r="H28" s="73">
        <f>IF('Prepaid Analysis'!$H$2&lt;&gt;"",'Prepaid Analysis'!$H$2,"")</f>
        <v>271</v>
      </c>
      <c r="I28" s="81"/>
      <c r="J28" s="74">
        <f>SUM('Prepaid Analysis'!I$12)</f>
        <v>0</v>
      </c>
      <c r="K28" s="78" t="str">
        <f>IF(J28&lt;0,"+","-")</f>
        <v>-</v>
      </c>
    </row>
    <row r="29" spans="1:11" ht="15">
      <c r="A29" s="4"/>
      <c r="B29" s="72"/>
      <c r="C29" s="81"/>
      <c r="D29" s="82">
        <v>0</v>
      </c>
      <c r="E29" s="75">
        <f>SUM($J28*D29)</f>
        <v>0</v>
      </c>
      <c r="F29" s="77" t="str">
        <f t="shared" si="0"/>
        <v>+</v>
      </c>
      <c r="G29" s="79" t="str">
        <f>IF('Prepaid Analysis'!I$5&lt;&gt;"",'Prepaid Analysis'!I$5,"")</f>
        <v>Vendor4-Comment1</v>
      </c>
      <c r="H29" s="1"/>
      <c r="I29" s="72"/>
      <c r="J29" s="93" t="str">
        <f>IF('Prepaid Analysis'!I$8&lt;&gt;'Prepaid Analysis'!I$12,"Monthly Variance"," ")</f>
        <v> </v>
      </c>
      <c r="K29" s="5"/>
    </row>
    <row r="30" spans="1:11" ht="15">
      <c r="A30" s="4"/>
      <c r="B30" s="72"/>
      <c r="C30" s="81"/>
      <c r="D30" s="82">
        <v>0</v>
      </c>
      <c r="E30" s="75">
        <f>SUM($J28*D30)</f>
        <v>0</v>
      </c>
      <c r="F30" s="77" t="str">
        <f t="shared" si="0"/>
        <v>+</v>
      </c>
      <c r="G30" s="79" t="str">
        <f>IF('Prepaid Analysis'!I$6&lt;&gt;"",'Prepaid Analysis'!I$6,"")</f>
        <v>Vendor4-Comment2</v>
      </c>
      <c r="H30" s="1"/>
      <c r="I30" s="72"/>
      <c r="J30" s="72"/>
      <c r="K30" s="5"/>
    </row>
    <row r="31" spans="1:11" ht="15">
      <c r="A31" s="4"/>
      <c r="B31" s="72"/>
      <c r="C31" s="81"/>
      <c r="D31" s="82">
        <v>0</v>
      </c>
      <c r="E31" s="75">
        <f>SUM($J28*D31)</f>
        <v>0</v>
      </c>
      <c r="F31" s="77" t="str">
        <f t="shared" si="0"/>
        <v>+</v>
      </c>
      <c r="G31" s="79" t="str">
        <f>IF('Prepaid Analysis'!I$7&lt;&gt;"",'Prepaid Analysis'!I$7,"")</f>
        <v>Vendor4-Comment3</v>
      </c>
      <c r="H31" s="1"/>
      <c r="I31" s="72"/>
      <c r="J31" s="72"/>
      <c r="K31" s="5"/>
    </row>
    <row r="32" spans="1:11" ht="15">
      <c r="A32" s="4"/>
      <c r="B32" s="72"/>
      <c r="C32" s="81"/>
      <c r="D32" s="82">
        <v>0</v>
      </c>
      <c r="E32" s="75">
        <f>SUM($J28*D32)</f>
        <v>0</v>
      </c>
      <c r="F32" s="77" t="str">
        <f t="shared" si="0"/>
        <v>+</v>
      </c>
      <c r="G32" s="76"/>
      <c r="H32" s="1"/>
      <c r="I32" s="72"/>
      <c r="J32" s="72"/>
      <c r="K32" s="5"/>
    </row>
    <row r="33" spans="1:11" ht="15">
      <c r="A33" s="4"/>
      <c r="B33" s="72"/>
      <c r="C33" s="81"/>
      <c r="D33" s="80">
        <f>SUM(100%-SUM(D28+D29+D30+D31+D32))</f>
        <v>1</v>
      </c>
      <c r="E33" s="75">
        <f>SUM(J28-SUM(E28+E29+E30+E31+E32))</f>
        <v>0</v>
      </c>
      <c r="F33" s="77" t="str">
        <f t="shared" si="0"/>
        <v>+</v>
      </c>
      <c r="G33" s="2"/>
      <c r="H33" s="1"/>
      <c r="I33" s="72"/>
      <c r="J33" s="72"/>
      <c r="K33" s="5"/>
    </row>
    <row r="34" spans="1:11" ht="12.75">
      <c r="A34" s="4"/>
      <c r="B34" s="72"/>
      <c r="C34" s="72"/>
      <c r="D34" s="72"/>
      <c r="E34" s="72"/>
      <c r="F34" s="3"/>
      <c r="G34" s="2"/>
      <c r="H34" s="1"/>
      <c r="I34" s="1"/>
      <c r="J34" s="72"/>
      <c r="K34" s="5"/>
    </row>
    <row r="35" spans="1:11" ht="15">
      <c r="A35" s="87">
        <v>5</v>
      </c>
      <c r="B35" s="73">
        <f>IF('Prepaid Analysis'!J$13&lt;&gt;"",'Prepaid Analysis'!J$13,"")</f>
      </c>
      <c r="C35" s="81"/>
      <c r="D35" s="82">
        <v>0</v>
      </c>
      <c r="E35" s="75">
        <f>SUM($J35*D35)</f>
        <v>0</v>
      </c>
      <c r="F35" s="77" t="str">
        <f t="shared" si="0"/>
        <v>+</v>
      </c>
      <c r="G35" s="79" t="str">
        <f>IF('Prepaid Analysis'!J$4&lt;&gt;"",'Prepaid Analysis'!J$4,"")</f>
        <v>Vendor-5</v>
      </c>
      <c r="H35" s="73">
        <f>IF('Prepaid Analysis'!$H$2&lt;&gt;"",'Prepaid Analysis'!$H$2,"")</f>
        <v>271</v>
      </c>
      <c r="I35" s="81"/>
      <c r="J35" s="74">
        <f>SUM('Prepaid Analysis'!J$12)</f>
        <v>0</v>
      </c>
      <c r="K35" s="78" t="str">
        <f>IF(J35&lt;0,"+","-")</f>
        <v>-</v>
      </c>
    </row>
    <row r="36" spans="1:11" ht="15">
      <c r="A36" s="4"/>
      <c r="B36" s="72"/>
      <c r="C36" s="81"/>
      <c r="D36" s="82">
        <v>0</v>
      </c>
      <c r="E36" s="75">
        <f>SUM($J35*D36)</f>
        <v>0</v>
      </c>
      <c r="F36" s="77" t="str">
        <f t="shared" si="0"/>
        <v>+</v>
      </c>
      <c r="G36" s="79" t="str">
        <f>IF('Prepaid Analysis'!J$5&lt;&gt;"",'Prepaid Analysis'!J$5,"")</f>
        <v>Vendor5-Comment1</v>
      </c>
      <c r="H36" s="1"/>
      <c r="I36" s="72"/>
      <c r="J36" s="93" t="str">
        <f>IF('Prepaid Analysis'!J$8&lt;&gt;'Prepaid Analysis'!J$12,"Monthly Variance"," ")</f>
        <v> </v>
      </c>
      <c r="K36" s="5"/>
    </row>
    <row r="37" spans="1:11" ht="15">
      <c r="A37" s="4"/>
      <c r="B37" s="72"/>
      <c r="C37" s="81"/>
      <c r="D37" s="82">
        <v>0</v>
      </c>
      <c r="E37" s="75">
        <f>SUM($J35*D37)</f>
        <v>0</v>
      </c>
      <c r="F37" s="77" t="str">
        <f t="shared" si="0"/>
        <v>+</v>
      </c>
      <c r="G37" s="79" t="str">
        <f>IF('Prepaid Analysis'!J$6&lt;&gt;"",'Prepaid Analysis'!J$6,"")</f>
        <v>Vendor5-Comment2</v>
      </c>
      <c r="H37" s="1"/>
      <c r="I37" s="72"/>
      <c r="J37" s="72"/>
      <c r="K37" s="5"/>
    </row>
    <row r="38" spans="1:11" ht="15">
      <c r="A38" s="4"/>
      <c r="B38" s="72"/>
      <c r="C38" s="81"/>
      <c r="D38" s="82">
        <v>0</v>
      </c>
      <c r="E38" s="75">
        <f>SUM($J35*D38)</f>
        <v>0</v>
      </c>
      <c r="F38" s="77" t="str">
        <f t="shared" si="0"/>
        <v>+</v>
      </c>
      <c r="G38" s="79" t="str">
        <f>IF('Prepaid Analysis'!J$7&lt;&gt;"",'Prepaid Analysis'!J$7,"")</f>
        <v>Vendor5-Comment3</v>
      </c>
      <c r="H38" s="1"/>
      <c r="I38" s="72"/>
      <c r="J38" s="72"/>
      <c r="K38" s="5"/>
    </row>
    <row r="39" spans="1:11" ht="15">
      <c r="A39" s="4"/>
      <c r="B39" s="72"/>
      <c r="C39" s="81"/>
      <c r="D39" s="82">
        <v>0</v>
      </c>
      <c r="E39" s="75">
        <f>SUM($J35*D39)</f>
        <v>0</v>
      </c>
      <c r="F39" s="77" t="str">
        <f t="shared" si="0"/>
        <v>+</v>
      </c>
      <c r="G39" s="76"/>
      <c r="H39" s="1"/>
      <c r="I39" s="72"/>
      <c r="J39" s="72"/>
      <c r="K39" s="5"/>
    </row>
    <row r="40" spans="1:11" ht="15">
      <c r="A40" s="4"/>
      <c r="B40" s="72"/>
      <c r="C40" s="81"/>
      <c r="D40" s="80">
        <f>SUM(100%-SUM(D35+D36+D37+D38+D39))</f>
        <v>1</v>
      </c>
      <c r="E40" s="75">
        <f>SUM(J35-SUM(E35+E36+E37+E38+E39))</f>
        <v>0</v>
      </c>
      <c r="F40" s="77" t="str">
        <f t="shared" si="0"/>
        <v>+</v>
      </c>
      <c r="G40" s="2"/>
      <c r="H40" s="1"/>
      <c r="I40" s="72"/>
      <c r="J40" s="72"/>
      <c r="K40" s="5"/>
    </row>
    <row r="41" spans="1:11" ht="12.75">
      <c r="A41" s="4"/>
      <c r="B41" s="72"/>
      <c r="C41" s="72"/>
      <c r="D41" s="72"/>
      <c r="E41" s="72"/>
      <c r="F41" s="3"/>
      <c r="G41" s="2"/>
      <c r="H41" s="1"/>
      <c r="I41" s="1"/>
      <c r="J41" s="72"/>
      <c r="K41" s="5"/>
    </row>
    <row r="42" spans="1:11" ht="15">
      <c r="A42" s="87">
        <v>6</v>
      </c>
      <c r="B42" s="73">
        <f>IF('Prepaid Analysis'!K$13&lt;&gt;"",'Prepaid Analysis'!K$13,"")</f>
      </c>
      <c r="C42" s="81"/>
      <c r="D42" s="82">
        <v>0</v>
      </c>
      <c r="E42" s="75">
        <f>SUM($J42*D42)</f>
        <v>0</v>
      </c>
      <c r="F42" s="77" t="str">
        <f t="shared" si="0"/>
        <v>+</v>
      </c>
      <c r="G42" s="79" t="str">
        <f>IF('Prepaid Analysis'!K$4&lt;&gt;"",'Prepaid Analysis'!K$4,"")</f>
        <v>Vendor-6</v>
      </c>
      <c r="H42" s="73">
        <f>IF('Prepaid Analysis'!$H$2&lt;&gt;"",'Prepaid Analysis'!$H$2,"")</f>
        <v>271</v>
      </c>
      <c r="I42" s="81"/>
      <c r="J42" s="74">
        <f>SUM('Prepaid Analysis'!K$12)</f>
        <v>0</v>
      </c>
      <c r="K42" s="78" t="str">
        <f>IF(J42&lt;0,"+","-")</f>
        <v>-</v>
      </c>
    </row>
    <row r="43" spans="1:11" ht="15">
      <c r="A43" s="4"/>
      <c r="B43" s="72"/>
      <c r="C43" s="81"/>
      <c r="D43" s="82">
        <v>0</v>
      </c>
      <c r="E43" s="75">
        <f>SUM($J42*D43)</f>
        <v>0</v>
      </c>
      <c r="F43" s="77" t="str">
        <f t="shared" si="0"/>
        <v>+</v>
      </c>
      <c r="G43" s="79" t="str">
        <f>IF('Prepaid Analysis'!K$5&lt;&gt;"",'Prepaid Analysis'!K$5,"")</f>
        <v>Vendor6-Comment1</v>
      </c>
      <c r="H43" s="1"/>
      <c r="I43" s="72"/>
      <c r="J43" s="93" t="str">
        <f>IF('Prepaid Analysis'!K$8&lt;&gt;'Prepaid Analysis'!K$12,"Monthly Variance"," ")</f>
        <v> </v>
      </c>
      <c r="K43" s="5"/>
    </row>
    <row r="44" spans="1:11" ht="15">
      <c r="A44" s="4"/>
      <c r="B44" s="72"/>
      <c r="C44" s="81"/>
      <c r="D44" s="82">
        <v>0</v>
      </c>
      <c r="E44" s="75">
        <f>SUM($J42*D44)</f>
        <v>0</v>
      </c>
      <c r="F44" s="77" t="str">
        <f t="shared" si="0"/>
        <v>+</v>
      </c>
      <c r="G44" s="79" t="str">
        <f>IF('Prepaid Analysis'!K$6&lt;&gt;"",'Prepaid Analysis'!K$6,"")</f>
        <v>Vendor6-Comment2</v>
      </c>
      <c r="H44" s="1"/>
      <c r="I44" s="72"/>
      <c r="J44" s="72"/>
      <c r="K44" s="5"/>
    </row>
    <row r="45" spans="1:11" ht="15">
      <c r="A45" s="4"/>
      <c r="B45" s="72"/>
      <c r="C45" s="81"/>
      <c r="D45" s="82">
        <v>0</v>
      </c>
      <c r="E45" s="75">
        <f>SUM($J42*D45)</f>
        <v>0</v>
      </c>
      <c r="F45" s="77" t="str">
        <f t="shared" si="0"/>
        <v>+</v>
      </c>
      <c r="G45" s="79" t="str">
        <f>IF('Prepaid Analysis'!K$7&lt;&gt;"",'Prepaid Analysis'!K$7,"")</f>
        <v>Vendor6-Comment3</v>
      </c>
      <c r="H45" s="1"/>
      <c r="I45" s="72"/>
      <c r="J45" s="72"/>
      <c r="K45" s="5"/>
    </row>
    <row r="46" spans="1:11" ht="15">
      <c r="A46" s="4"/>
      <c r="B46" s="72"/>
      <c r="C46" s="81"/>
      <c r="D46" s="82">
        <v>0</v>
      </c>
      <c r="E46" s="75">
        <f>SUM($J42*D46)</f>
        <v>0</v>
      </c>
      <c r="F46" s="77" t="str">
        <f t="shared" si="0"/>
        <v>+</v>
      </c>
      <c r="G46" s="76"/>
      <c r="H46" s="1"/>
      <c r="I46" s="72"/>
      <c r="J46" s="72"/>
      <c r="K46" s="5"/>
    </row>
    <row r="47" spans="1:11" ht="15">
      <c r="A47" s="4"/>
      <c r="B47" s="72"/>
      <c r="C47" s="81"/>
      <c r="D47" s="80">
        <f>SUM(100%-SUM(D42+D43+D44+D45+D46))</f>
        <v>1</v>
      </c>
      <c r="E47" s="75">
        <f>SUM(J42-SUM(E42+E43+E44+E45+E46))</f>
        <v>0</v>
      </c>
      <c r="F47" s="77" t="str">
        <f t="shared" si="0"/>
        <v>+</v>
      </c>
      <c r="G47" s="2"/>
      <c r="H47" s="1"/>
      <c r="I47" s="72"/>
      <c r="J47" s="72"/>
      <c r="K47" s="5"/>
    </row>
    <row r="48" spans="1:11" ht="12.75">
      <c r="A48" s="4"/>
      <c r="B48" s="72"/>
      <c r="C48" s="72"/>
      <c r="D48" s="72"/>
      <c r="E48" s="72"/>
      <c r="F48" s="3"/>
      <c r="G48" s="2"/>
      <c r="H48" s="1"/>
      <c r="I48" s="1"/>
      <c r="J48" s="72"/>
      <c r="K48" s="5"/>
    </row>
    <row r="49" spans="1:11" ht="15">
      <c r="A49" s="87">
        <v>7</v>
      </c>
      <c r="B49" s="73">
        <f>IF('Prepaid Analysis'!L$13&lt;&gt;"",'Prepaid Analysis'!L$13,"")</f>
      </c>
      <c r="C49" s="81"/>
      <c r="D49" s="82">
        <v>0</v>
      </c>
      <c r="E49" s="75">
        <f>SUM($J49*D49)</f>
        <v>0</v>
      </c>
      <c r="F49" s="77" t="str">
        <f t="shared" si="0"/>
        <v>+</v>
      </c>
      <c r="G49" s="79" t="str">
        <f>IF('Prepaid Analysis'!L$4&lt;&gt;"",'Prepaid Analysis'!L$4,"")</f>
        <v>Vendor-7</v>
      </c>
      <c r="H49" s="73">
        <f>IF('Prepaid Analysis'!$H$2&lt;&gt;"",'Prepaid Analysis'!$H$2,"")</f>
        <v>271</v>
      </c>
      <c r="I49" s="81"/>
      <c r="J49" s="74">
        <f>SUM('Prepaid Analysis'!L$12)</f>
        <v>0</v>
      </c>
      <c r="K49" s="78" t="str">
        <f>IF(J49&lt;0,"+","-")</f>
        <v>-</v>
      </c>
    </row>
    <row r="50" spans="1:11" ht="15">
      <c r="A50" s="4"/>
      <c r="B50" s="72"/>
      <c r="C50" s="81"/>
      <c r="D50" s="82">
        <v>0</v>
      </c>
      <c r="E50" s="75">
        <f>SUM($J49*D50)</f>
        <v>0</v>
      </c>
      <c r="F50" s="77" t="str">
        <f t="shared" si="0"/>
        <v>+</v>
      </c>
      <c r="G50" s="79" t="str">
        <f>IF('Prepaid Analysis'!L$5&lt;&gt;"",'Prepaid Analysis'!L$5,"")</f>
        <v>Vendor7-Comment1</v>
      </c>
      <c r="H50" s="1"/>
      <c r="I50" s="72"/>
      <c r="J50" s="93" t="str">
        <f>IF('Prepaid Analysis'!L$8&lt;&gt;'Prepaid Analysis'!L$12,"Monthly Variance"," ")</f>
        <v> </v>
      </c>
      <c r="K50" s="5"/>
    </row>
    <row r="51" spans="1:11" ht="15">
      <c r="A51" s="4"/>
      <c r="B51" s="72"/>
      <c r="C51" s="81"/>
      <c r="D51" s="82">
        <v>0</v>
      </c>
      <c r="E51" s="75">
        <f>SUM($J49*D51)</f>
        <v>0</v>
      </c>
      <c r="F51" s="77" t="str">
        <f t="shared" si="0"/>
        <v>+</v>
      </c>
      <c r="G51" s="79" t="str">
        <f>IF('Prepaid Analysis'!L$6&lt;&gt;"",'Prepaid Analysis'!L$6,"")</f>
        <v>Vendor7-Comment2</v>
      </c>
      <c r="H51" s="1"/>
      <c r="I51" s="72"/>
      <c r="J51" s="72"/>
      <c r="K51" s="5"/>
    </row>
    <row r="52" spans="1:11" ht="15">
      <c r="A52" s="4"/>
      <c r="B52" s="72"/>
      <c r="C52" s="81"/>
      <c r="D52" s="82">
        <v>0</v>
      </c>
      <c r="E52" s="75">
        <f>SUM($J49*D52)</f>
        <v>0</v>
      </c>
      <c r="F52" s="77" t="str">
        <f t="shared" si="0"/>
        <v>+</v>
      </c>
      <c r="G52" s="79" t="str">
        <f>IF('Prepaid Analysis'!L$7&lt;&gt;"",'Prepaid Analysis'!L$7,"")</f>
        <v>Vendor7-Comment3</v>
      </c>
      <c r="H52" s="1"/>
      <c r="I52" s="72"/>
      <c r="J52" s="72"/>
      <c r="K52" s="5"/>
    </row>
    <row r="53" spans="1:11" ht="15">
      <c r="A53" s="4"/>
      <c r="B53" s="72"/>
      <c r="C53" s="81"/>
      <c r="D53" s="82">
        <v>0</v>
      </c>
      <c r="E53" s="75">
        <f>SUM($J49*D53)</f>
        <v>0</v>
      </c>
      <c r="F53" s="77" t="str">
        <f t="shared" si="0"/>
        <v>+</v>
      </c>
      <c r="G53" s="76"/>
      <c r="H53" s="1"/>
      <c r="I53" s="72"/>
      <c r="J53" s="72"/>
      <c r="K53" s="5"/>
    </row>
    <row r="54" spans="1:11" ht="15">
      <c r="A54" s="4"/>
      <c r="B54" s="72"/>
      <c r="C54" s="81"/>
      <c r="D54" s="80">
        <f>SUM(100%-SUM(D49+D50+D51+D52+D53))</f>
        <v>1</v>
      </c>
      <c r="E54" s="75">
        <f>SUM(J49-SUM(E49+E50+E51+E52+E53))</f>
        <v>0</v>
      </c>
      <c r="F54" s="77" t="str">
        <f t="shared" si="0"/>
        <v>+</v>
      </c>
      <c r="G54" s="2"/>
      <c r="H54" s="1"/>
      <c r="I54" s="72"/>
      <c r="J54" s="72"/>
      <c r="K54" s="5"/>
    </row>
    <row r="55" spans="1:11" ht="12.75">
      <c r="A55" s="4"/>
      <c r="B55" s="72"/>
      <c r="C55" s="72"/>
      <c r="D55" s="72"/>
      <c r="E55" s="72"/>
      <c r="F55" s="3"/>
      <c r="G55" s="2"/>
      <c r="H55" s="1"/>
      <c r="I55" s="1"/>
      <c r="J55" s="72"/>
      <c r="K55" s="5"/>
    </row>
    <row r="56" spans="1:11" ht="15">
      <c r="A56" s="87">
        <v>8</v>
      </c>
      <c r="B56" s="73">
        <f>IF('Prepaid Analysis'!M$13&lt;&gt;"",'Prepaid Analysis'!M$13,"")</f>
      </c>
      <c r="C56" s="81"/>
      <c r="D56" s="82">
        <v>0</v>
      </c>
      <c r="E56" s="75">
        <f>SUM($J56*D56)</f>
        <v>0</v>
      </c>
      <c r="F56" s="77" t="str">
        <f t="shared" si="0"/>
        <v>+</v>
      </c>
      <c r="G56" s="79" t="str">
        <f>IF('Prepaid Analysis'!M$4&lt;&gt;"",'Prepaid Analysis'!M$4,"")</f>
        <v>Vendor-8</v>
      </c>
      <c r="H56" s="73">
        <f>IF('Prepaid Analysis'!$H$2&lt;&gt;"",'Prepaid Analysis'!$H$2,"")</f>
        <v>271</v>
      </c>
      <c r="I56" s="81"/>
      <c r="J56" s="74">
        <f>SUM('Prepaid Analysis'!M$12)</f>
        <v>0</v>
      </c>
      <c r="K56" s="78" t="str">
        <f>IF(J56&lt;0,"+","-")</f>
        <v>-</v>
      </c>
    </row>
    <row r="57" spans="1:11" ht="15">
      <c r="A57" s="4"/>
      <c r="B57" s="72"/>
      <c r="C57" s="81"/>
      <c r="D57" s="82">
        <v>0</v>
      </c>
      <c r="E57" s="75">
        <f>SUM($J56*D57)</f>
        <v>0</v>
      </c>
      <c r="F57" s="77" t="str">
        <f t="shared" si="0"/>
        <v>+</v>
      </c>
      <c r="G57" s="79" t="str">
        <f>IF('Prepaid Analysis'!M$5&lt;&gt;"",'Prepaid Analysis'!M$5,"")</f>
        <v>Vendor8-Comment1</v>
      </c>
      <c r="H57" s="1"/>
      <c r="I57" s="72"/>
      <c r="J57" s="93" t="str">
        <f>IF('Prepaid Analysis'!M$8&lt;&gt;'Prepaid Analysis'!M$12,"Monthly Variance"," ")</f>
        <v> </v>
      </c>
      <c r="K57" s="5"/>
    </row>
    <row r="58" spans="1:11" ht="15">
      <c r="A58" s="4"/>
      <c r="B58" s="72"/>
      <c r="C58" s="81"/>
      <c r="D58" s="82">
        <v>0</v>
      </c>
      <c r="E58" s="75">
        <f>SUM($J56*D58)</f>
        <v>0</v>
      </c>
      <c r="F58" s="77" t="str">
        <f t="shared" si="0"/>
        <v>+</v>
      </c>
      <c r="G58" s="79" t="str">
        <f>IF('Prepaid Analysis'!M$6&lt;&gt;"",'Prepaid Analysis'!M$6,"")</f>
        <v>Vendor8-Comment2</v>
      </c>
      <c r="H58" s="1"/>
      <c r="I58" s="72"/>
      <c r="J58" s="72"/>
      <c r="K58" s="5"/>
    </row>
    <row r="59" spans="1:11" ht="15">
      <c r="A59" s="4"/>
      <c r="B59" s="72"/>
      <c r="C59" s="81"/>
      <c r="D59" s="82">
        <v>0</v>
      </c>
      <c r="E59" s="75">
        <f>SUM($J56*D59)</f>
        <v>0</v>
      </c>
      <c r="F59" s="77" t="str">
        <f t="shared" si="0"/>
        <v>+</v>
      </c>
      <c r="G59" s="79" t="str">
        <f>IF('Prepaid Analysis'!M$7&lt;&gt;"",'Prepaid Analysis'!M$7,"")</f>
        <v>Vendor8-Comment3</v>
      </c>
      <c r="H59" s="1"/>
      <c r="I59" s="72"/>
      <c r="J59" s="72"/>
      <c r="K59" s="5"/>
    </row>
    <row r="60" spans="1:11" ht="15">
      <c r="A60" s="4"/>
      <c r="B60" s="72"/>
      <c r="C60" s="81"/>
      <c r="D60" s="82">
        <v>0</v>
      </c>
      <c r="E60" s="75">
        <f>SUM($J56*D60)</f>
        <v>0</v>
      </c>
      <c r="F60" s="77" t="str">
        <f t="shared" si="0"/>
        <v>+</v>
      </c>
      <c r="G60" s="76"/>
      <c r="H60" s="1"/>
      <c r="I60" s="72"/>
      <c r="J60" s="72"/>
      <c r="K60" s="5"/>
    </row>
    <row r="61" spans="1:11" ht="15">
      <c r="A61" s="4"/>
      <c r="B61" s="72"/>
      <c r="C61" s="81"/>
      <c r="D61" s="80">
        <f>SUM(100%-SUM(D56+D57+D58+D59+D60))</f>
        <v>1</v>
      </c>
      <c r="E61" s="75">
        <f>SUM(J56-SUM(E56+E57+E58+E59+E60))</f>
        <v>0</v>
      </c>
      <c r="F61" s="77" t="str">
        <f t="shared" si="0"/>
        <v>+</v>
      </c>
      <c r="G61" s="2"/>
      <c r="H61" s="1"/>
      <c r="I61" s="72"/>
      <c r="J61" s="72"/>
      <c r="K61" s="5"/>
    </row>
    <row r="62" spans="1:11" ht="19.5" customHeight="1" thickBot="1">
      <c r="A62" s="6"/>
      <c r="B62" s="8"/>
      <c r="C62" s="8"/>
      <c r="D62" s="8"/>
      <c r="E62" s="8"/>
      <c r="F62" s="7"/>
      <c r="G62" s="161" t="s">
        <v>161</v>
      </c>
      <c r="H62" s="8"/>
      <c r="I62" s="8"/>
      <c r="J62" s="8"/>
      <c r="K62" s="9"/>
    </row>
    <row r="63" spans="1:7" ht="19.5" customHeight="1">
      <c r="A63" s="217" t="s">
        <v>206</v>
      </c>
      <c r="B63" s="217"/>
      <c r="C63" s="217"/>
      <c r="D63" s="217"/>
      <c r="E63" s="217"/>
      <c r="F63" s="217"/>
      <c r="G63" s="217"/>
    </row>
    <row r="64" spans="1:11" ht="13.5" customHeight="1">
      <c r="A64" s="217"/>
      <c r="B64" s="217"/>
      <c r="C64" s="217"/>
      <c r="D64" s="217"/>
      <c r="E64" s="217"/>
      <c r="F64" s="217"/>
      <c r="G64" s="217"/>
      <c r="H64" s="218" t="s">
        <v>152</v>
      </c>
      <c r="I64" s="218"/>
      <c r="J64" s="216">
        <f>IF(J$2&lt;&gt;"",J$2,"")</f>
      </c>
      <c r="K64" s="216"/>
    </row>
    <row r="65" spans="1:7" ht="19.5" customHeight="1">
      <c r="A65" s="92"/>
      <c r="B65" s="219" t="str">
        <f>IF('Prepaid Analysis'!B$2&lt;&gt;"",'Prepaid Analysis'!B$2,"")</f>
        <v>Prepaid Insurance</v>
      </c>
      <c r="C65" s="219"/>
      <c r="D65" s="219"/>
      <c r="E65" s="219"/>
      <c r="F65" s="219"/>
      <c r="G65" s="219"/>
    </row>
    <row r="66" ht="7.5" customHeight="1" thickBot="1"/>
    <row r="67" spans="1:11" ht="21.75" customHeight="1" thickBot="1">
      <c r="A67" s="88" t="s">
        <v>58</v>
      </c>
      <c r="B67" s="89" t="s">
        <v>16</v>
      </c>
      <c r="C67" s="90" t="s">
        <v>51</v>
      </c>
      <c r="D67" s="90" t="s">
        <v>50</v>
      </c>
      <c r="E67" s="89" t="s">
        <v>19</v>
      </c>
      <c r="F67" s="89" t="s">
        <v>17</v>
      </c>
      <c r="G67" s="89" t="s">
        <v>18</v>
      </c>
      <c r="H67" s="89" t="s">
        <v>16</v>
      </c>
      <c r="I67" s="90" t="s">
        <v>51</v>
      </c>
      <c r="J67" s="89" t="s">
        <v>20</v>
      </c>
      <c r="K67" s="91" t="s">
        <v>17</v>
      </c>
    </row>
    <row r="68" spans="1:11" ht="12.75">
      <c r="A68" s="83"/>
      <c r="B68" s="84"/>
      <c r="C68" s="84"/>
      <c r="D68" s="84"/>
      <c r="E68" s="85"/>
      <c r="F68" s="85"/>
      <c r="G68" s="85"/>
      <c r="H68" s="85"/>
      <c r="I68" s="84"/>
      <c r="J68" s="85"/>
      <c r="K68" s="86"/>
    </row>
    <row r="69" spans="1:11" ht="15">
      <c r="A69" s="87">
        <v>9</v>
      </c>
      <c r="B69" s="73">
        <f>IF('Prepaid Analysis'!N$13&lt;&gt;"",'Prepaid Analysis'!N$13,"")</f>
      </c>
      <c r="C69" s="81"/>
      <c r="D69" s="82">
        <v>0</v>
      </c>
      <c r="E69" s="75">
        <f>SUM($J69*D69)</f>
        <v>0</v>
      </c>
      <c r="F69" s="77" t="str">
        <f aca="true" t="shared" si="1" ref="F69:F123">IF(E69&lt;0,"-","+")</f>
        <v>+</v>
      </c>
      <c r="G69" s="79" t="str">
        <f>IF('Prepaid Analysis'!N$4&lt;&gt;"",'Prepaid Analysis'!N$4,"")</f>
        <v>Vendor-9</v>
      </c>
      <c r="H69" s="73">
        <f>IF('Prepaid Analysis'!$H$2&lt;&gt;"",'Prepaid Analysis'!$H$2,"")</f>
        <v>271</v>
      </c>
      <c r="I69" s="81"/>
      <c r="J69" s="74">
        <f>SUM('Prepaid Analysis'!N$12)</f>
        <v>0</v>
      </c>
      <c r="K69" s="78" t="str">
        <f>IF(J69&lt;0,"+","-")</f>
        <v>-</v>
      </c>
    </row>
    <row r="70" spans="1:11" ht="15">
      <c r="A70" s="4"/>
      <c r="B70" s="72"/>
      <c r="C70" s="81"/>
      <c r="D70" s="82">
        <v>0</v>
      </c>
      <c r="E70" s="75">
        <f>SUM($J69*D70)</f>
        <v>0</v>
      </c>
      <c r="F70" s="77" t="str">
        <f t="shared" si="1"/>
        <v>+</v>
      </c>
      <c r="G70" s="79" t="str">
        <f>IF('Prepaid Analysis'!N$5&lt;&gt;"",'Prepaid Analysis'!N$5,"")</f>
        <v>Vendor9-Comment1</v>
      </c>
      <c r="H70" s="1"/>
      <c r="I70" s="72"/>
      <c r="J70" s="93" t="str">
        <f>IF('Prepaid Analysis'!N$8&lt;&gt;'Prepaid Analysis'!N$12,"Monthly Variance"," ")</f>
        <v> </v>
      </c>
      <c r="K70" s="5"/>
    </row>
    <row r="71" spans="1:11" ht="15">
      <c r="A71" s="4"/>
      <c r="B71" s="72"/>
      <c r="C71" s="81"/>
      <c r="D71" s="82">
        <v>0</v>
      </c>
      <c r="E71" s="75">
        <f>SUM($J69*D71)</f>
        <v>0</v>
      </c>
      <c r="F71" s="77" t="str">
        <f t="shared" si="1"/>
        <v>+</v>
      </c>
      <c r="G71" s="79" t="str">
        <f>IF('Prepaid Analysis'!N$6&lt;&gt;"",'Prepaid Analysis'!N$6,"")</f>
        <v>Vendor9-Comment2</v>
      </c>
      <c r="H71" s="1"/>
      <c r="I71" s="72"/>
      <c r="J71" s="72"/>
      <c r="K71" s="5"/>
    </row>
    <row r="72" spans="1:11" ht="15">
      <c r="A72" s="4"/>
      <c r="B72" s="72"/>
      <c r="C72" s="81"/>
      <c r="D72" s="82">
        <v>0</v>
      </c>
      <c r="E72" s="75">
        <f>SUM($J69*D72)</f>
        <v>0</v>
      </c>
      <c r="F72" s="77" t="str">
        <f t="shared" si="1"/>
        <v>+</v>
      </c>
      <c r="G72" s="79" t="str">
        <f>IF('Prepaid Analysis'!N$7&lt;&gt;"",'Prepaid Analysis'!N$7,"")</f>
        <v>Vendor9-Comment3</v>
      </c>
      <c r="H72" s="1"/>
      <c r="I72" s="72"/>
      <c r="J72" s="72"/>
      <c r="K72" s="5"/>
    </row>
    <row r="73" spans="1:11" ht="15">
      <c r="A73" s="4"/>
      <c r="B73" s="72"/>
      <c r="C73" s="81"/>
      <c r="D73" s="82">
        <v>0</v>
      </c>
      <c r="E73" s="75">
        <f>SUM($J69*D73)</f>
        <v>0</v>
      </c>
      <c r="F73" s="77" t="str">
        <f t="shared" si="1"/>
        <v>+</v>
      </c>
      <c r="G73" s="76"/>
      <c r="H73" s="1"/>
      <c r="I73" s="72"/>
      <c r="J73" s="72"/>
      <c r="K73" s="5"/>
    </row>
    <row r="74" spans="1:11" ht="15">
      <c r="A74" s="4"/>
      <c r="B74" s="72"/>
      <c r="C74" s="81"/>
      <c r="D74" s="80">
        <f>SUM(100%-SUM(D69+D70+D71+D72+D73))</f>
        <v>1</v>
      </c>
      <c r="E74" s="75">
        <f>SUM(J69-SUM(E69+E70+E71+E72+E73))</f>
        <v>0</v>
      </c>
      <c r="F74" s="77" t="str">
        <f t="shared" si="1"/>
        <v>+</v>
      </c>
      <c r="G74" s="2"/>
      <c r="H74" s="1"/>
      <c r="I74" s="72"/>
      <c r="J74" s="72"/>
      <c r="K74" s="5"/>
    </row>
    <row r="75" spans="1:11" ht="12.75">
      <c r="A75" s="4"/>
      <c r="B75" s="72"/>
      <c r="C75" s="72"/>
      <c r="D75" s="72"/>
      <c r="E75" s="72"/>
      <c r="F75" s="3"/>
      <c r="G75" s="2"/>
      <c r="H75" s="1"/>
      <c r="I75" s="1"/>
      <c r="J75" s="72"/>
      <c r="K75" s="5"/>
    </row>
    <row r="76" spans="1:11" ht="15">
      <c r="A76" s="87">
        <v>10</v>
      </c>
      <c r="B76" s="73">
        <f>IF('Prepaid Analysis'!O$13&lt;&gt;"",'Prepaid Analysis'!O$13,"")</f>
      </c>
      <c r="C76" s="81"/>
      <c r="D76" s="82">
        <v>0</v>
      </c>
      <c r="E76" s="75">
        <f>SUM($J76*D76)</f>
        <v>0</v>
      </c>
      <c r="F76" s="77" t="str">
        <f t="shared" si="1"/>
        <v>+</v>
      </c>
      <c r="G76" s="79" t="str">
        <f>IF('Prepaid Analysis'!O$4&lt;&gt;"",'Prepaid Analysis'!O$4,"")</f>
        <v>Vendor-10</v>
      </c>
      <c r="H76" s="73">
        <f>IF('Prepaid Analysis'!$H$2&lt;&gt;"",'Prepaid Analysis'!$H$2,"")</f>
        <v>271</v>
      </c>
      <c r="I76" s="81"/>
      <c r="J76" s="74">
        <f>SUM('Prepaid Analysis'!O$12)</f>
        <v>0</v>
      </c>
      <c r="K76" s="78" t="str">
        <f>IF(J76&lt;0,"+","-")</f>
        <v>-</v>
      </c>
    </row>
    <row r="77" spans="1:11" ht="15">
      <c r="A77" s="4"/>
      <c r="B77" s="72"/>
      <c r="C77" s="81"/>
      <c r="D77" s="82">
        <v>0</v>
      </c>
      <c r="E77" s="75">
        <f>SUM($J76*D77)</f>
        <v>0</v>
      </c>
      <c r="F77" s="77" t="str">
        <f t="shared" si="1"/>
        <v>+</v>
      </c>
      <c r="G77" s="79" t="str">
        <f>IF('Prepaid Analysis'!O$5&lt;&gt;"",'Prepaid Analysis'!O$5,"")</f>
        <v>Vendor10-Comment1</v>
      </c>
      <c r="H77" s="1"/>
      <c r="I77" s="72"/>
      <c r="J77" s="93" t="str">
        <f>IF('Prepaid Analysis'!O$8&lt;&gt;'Prepaid Analysis'!O$12,"Monthly Variance"," ")</f>
        <v> </v>
      </c>
      <c r="K77" s="5"/>
    </row>
    <row r="78" spans="1:11" ht="15">
      <c r="A78" s="4"/>
      <c r="B78" s="72"/>
      <c r="C78" s="81"/>
      <c r="D78" s="82">
        <v>0</v>
      </c>
      <c r="E78" s="75">
        <f>SUM($J76*D78)</f>
        <v>0</v>
      </c>
      <c r="F78" s="77" t="str">
        <f t="shared" si="1"/>
        <v>+</v>
      </c>
      <c r="G78" s="79" t="str">
        <f>IF('Prepaid Analysis'!O$6&lt;&gt;"",'Prepaid Analysis'!O$6,"")</f>
        <v>Vendor10-Comment2</v>
      </c>
      <c r="H78" s="1"/>
      <c r="I78" s="72"/>
      <c r="J78" s="72"/>
      <c r="K78" s="5"/>
    </row>
    <row r="79" spans="1:11" ht="15">
      <c r="A79" s="4"/>
      <c r="B79" s="72"/>
      <c r="C79" s="81"/>
      <c r="D79" s="82">
        <v>0</v>
      </c>
      <c r="E79" s="75">
        <f>SUM($J76*D79)</f>
        <v>0</v>
      </c>
      <c r="F79" s="77" t="str">
        <f t="shared" si="1"/>
        <v>+</v>
      </c>
      <c r="G79" s="79" t="str">
        <f>IF('Prepaid Analysis'!O$7&lt;&gt;"",'Prepaid Analysis'!O$7,"")</f>
        <v>Vendor10-Comment3</v>
      </c>
      <c r="H79" s="1"/>
      <c r="I79" s="72"/>
      <c r="J79" s="72"/>
      <c r="K79" s="5"/>
    </row>
    <row r="80" spans="1:11" ht="15">
      <c r="A80" s="4"/>
      <c r="B80" s="72"/>
      <c r="C80" s="81"/>
      <c r="D80" s="82">
        <v>0</v>
      </c>
      <c r="E80" s="75">
        <f>SUM($J76*D80)</f>
        <v>0</v>
      </c>
      <c r="F80" s="77" t="str">
        <f t="shared" si="1"/>
        <v>+</v>
      </c>
      <c r="G80" s="76"/>
      <c r="H80" s="1"/>
      <c r="I80" s="72"/>
      <c r="J80" s="72"/>
      <c r="K80" s="5"/>
    </row>
    <row r="81" spans="1:11" ht="15">
      <c r="A81" s="4"/>
      <c r="B81" s="72"/>
      <c r="C81" s="81"/>
      <c r="D81" s="80">
        <f>SUM(100%-SUM(D76+D77+D78+D79+D80))</f>
        <v>1</v>
      </c>
      <c r="E81" s="75">
        <f>SUM(J76-SUM(E76+E77+E78+E79+E80))</f>
        <v>0</v>
      </c>
      <c r="F81" s="77" t="str">
        <f t="shared" si="1"/>
        <v>+</v>
      </c>
      <c r="G81" s="2"/>
      <c r="H81" s="1"/>
      <c r="I81" s="72"/>
      <c r="J81" s="72"/>
      <c r="K81" s="5"/>
    </row>
    <row r="82" spans="1:11" ht="12.75">
      <c r="A82" s="4"/>
      <c r="B82" s="72"/>
      <c r="C82" s="72"/>
      <c r="D82" s="72"/>
      <c r="E82" s="72"/>
      <c r="F82" s="3"/>
      <c r="G82" s="2"/>
      <c r="H82" s="1"/>
      <c r="I82" s="1"/>
      <c r="J82" s="72"/>
      <c r="K82" s="5"/>
    </row>
    <row r="83" spans="1:11" ht="15">
      <c r="A83" s="87">
        <v>11</v>
      </c>
      <c r="B83" s="73">
        <f>IF('Prepaid Analysis'!P$13&lt;&gt;"",'Prepaid Analysis'!P$13,"")</f>
      </c>
      <c r="C83" s="81"/>
      <c r="D83" s="82">
        <v>0</v>
      </c>
      <c r="E83" s="75">
        <f>SUM($J83*D83)</f>
        <v>0</v>
      </c>
      <c r="F83" s="77" t="str">
        <f t="shared" si="1"/>
        <v>+</v>
      </c>
      <c r="G83" s="79" t="str">
        <f>IF('Prepaid Analysis'!P$4&lt;&gt;"",'Prepaid Analysis'!P$4,"")</f>
        <v>Vendor-11</v>
      </c>
      <c r="H83" s="73">
        <f>IF('Prepaid Analysis'!$H$2&lt;&gt;"",'Prepaid Analysis'!$H$2,"")</f>
        <v>271</v>
      </c>
      <c r="I83" s="81"/>
      <c r="J83" s="74">
        <f>SUM('Prepaid Analysis'!P$12)</f>
        <v>0</v>
      </c>
      <c r="K83" s="78" t="str">
        <f>IF(J83&lt;0,"+","-")</f>
        <v>-</v>
      </c>
    </row>
    <row r="84" spans="1:11" ht="15">
      <c r="A84" s="4"/>
      <c r="B84" s="72"/>
      <c r="C84" s="81"/>
      <c r="D84" s="82">
        <v>0</v>
      </c>
      <c r="E84" s="75">
        <f>SUM($J83*D84)</f>
        <v>0</v>
      </c>
      <c r="F84" s="77" t="str">
        <f t="shared" si="1"/>
        <v>+</v>
      </c>
      <c r="G84" s="79" t="str">
        <f>IF('Prepaid Analysis'!P$5&lt;&gt;"",'Prepaid Analysis'!P$5,"")</f>
        <v>Vendor11-Comment1</v>
      </c>
      <c r="H84" s="1"/>
      <c r="I84" s="72"/>
      <c r="J84" s="93" t="str">
        <f>IF('Prepaid Analysis'!P$8&lt;&gt;'Prepaid Analysis'!P$12,"Monthly Variance"," ")</f>
        <v> </v>
      </c>
      <c r="K84" s="5"/>
    </row>
    <row r="85" spans="1:11" ht="15">
      <c r="A85" s="4"/>
      <c r="B85" s="72"/>
      <c r="C85" s="81"/>
      <c r="D85" s="82">
        <v>0</v>
      </c>
      <c r="E85" s="75">
        <f>SUM($J83*D85)</f>
        <v>0</v>
      </c>
      <c r="F85" s="77" t="str">
        <f t="shared" si="1"/>
        <v>+</v>
      </c>
      <c r="G85" s="79" t="str">
        <f>IF('Prepaid Analysis'!P$6&lt;&gt;"",'Prepaid Analysis'!P$6,"")</f>
        <v>Vendor11-Comment2</v>
      </c>
      <c r="H85" s="1"/>
      <c r="I85" s="72"/>
      <c r="J85" s="72"/>
      <c r="K85" s="5"/>
    </row>
    <row r="86" spans="1:11" ht="15">
      <c r="A86" s="4"/>
      <c r="B86" s="72"/>
      <c r="C86" s="81"/>
      <c r="D86" s="82">
        <v>0</v>
      </c>
      <c r="E86" s="75">
        <f>SUM($J83*D86)</f>
        <v>0</v>
      </c>
      <c r="F86" s="77" t="str">
        <f t="shared" si="1"/>
        <v>+</v>
      </c>
      <c r="G86" s="79" t="str">
        <f>IF('Prepaid Analysis'!P$7&lt;&gt;"",'Prepaid Analysis'!P$7,"")</f>
        <v>Vendor11-Comment3</v>
      </c>
      <c r="H86" s="1"/>
      <c r="I86" s="72"/>
      <c r="J86" s="72"/>
      <c r="K86" s="5"/>
    </row>
    <row r="87" spans="1:11" ht="15">
      <c r="A87" s="4"/>
      <c r="B87" s="72"/>
      <c r="C87" s="81"/>
      <c r="D87" s="82">
        <v>0</v>
      </c>
      <c r="E87" s="75">
        <f>SUM($J83*D87)</f>
        <v>0</v>
      </c>
      <c r="F87" s="77" t="str">
        <f t="shared" si="1"/>
        <v>+</v>
      </c>
      <c r="G87" s="76"/>
      <c r="H87" s="1"/>
      <c r="I87" s="72"/>
      <c r="J87" s="72"/>
      <c r="K87" s="5"/>
    </row>
    <row r="88" spans="1:11" ht="15">
      <c r="A88" s="4"/>
      <c r="B88" s="72"/>
      <c r="C88" s="81"/>
      <c r="D88" s="80">
        <f>SUM(100%-SUM(D83+D84+D85+D86+D87))</f>
        <v>1</v>
      </c>
      <c r="E88" s="75">
        <f>SUM(J83-SUM(E83+E84+E85+E86+E87))</f>
        <v>0</v>
      </c>
      <c r="F88" s="77" t="str">
        <f t="shared" si="1"/>
        <v>+</v>
      </c>
      <c r="G88" s="2"/>
      <c r="H88" s="1"/>
      <c r="I88" s="72"/>
      <c r="J88" s="72"/>
      <c r="K88" s="5"/>
    </row>
    <row r="89" spans="1:11" ht="12.75">
      <c r="A89" s="4"/>
      <c r="B89" s="72"/>
      <c r="C89" s="72"/>
      <c r="D89" s="72"/>
      <c r="E89" s="72"/>
      <c r="F89" s="3"/>
      <c r="G89" s="2"/>
      <c r="H89" s="1"/>
      <c r="I89" s="1"/>
      <c r="J89" s="72"/>
      <c r="K89" s="5"/>
    </row>
    <row r="90" spans="1:11" ht="15">
      <c r="A90" s="87">
        <v>12</v>
      </c>
      <c r="B90" s="73">
        <f>IF('Prepaid Analysis'!Q$13&lt;&gt;"",'Prepaid Analysis'!Q$13,"")</f>
      </c>
      <c r="C90" s="81"/>
      <c r="D90" s="82">
        <v>0</v>
      </c>
      <c r="E90" s="75">
        <f>SUM($J90*D90)</f>
        <v>0</v>
      </c>
      <c r="F90" s="77" t="str">
        <f t="shared" si="1"/>
        <v>+</v>
      </c>
      <c r="G90" s="79" t="str">
        <f>IF('Prepaid Analysis'!Q$4&lt;&gt;"",'Prepaid Analysis'!Q$4,"")</f>
        <v>Vendor-12</v>
      </c>
      <c r="H90" s="73">
        <f>IF('Prepaid Analysis'!$H$2&lt;&gt;"",'Prepaid Analysis'!$H$2,"")</f>
        <v>271</v>
      </c>
      <c r="I90" s="81"/>
      <c r="J90" s="74">
        <f>SUM('Prepaid Analysis'!Q$12)</f>
        <v>0</v>
      </c>
      <c r="K90" s="78" t="str">
        <f>IF(J90&lt;0,"+","-")</f>
        <v>-</v>
      </c>
    </row>
    <row r="91" spans="1:11" ht="15">
      <c r="A91" s="4"/>
      <c r="B91" s="72"/>
      <c r="C91" s="81"/>
      <c r="D91" s="82">
        <v>0</v>
      </c>
      <c r="E91" s="75">
        <f>SUM($J90*D91)</f>
        <v>0</v>
      </c>
      <c r="F91" s="77" t="str">
        <f t="shared" si="1"/>
        <v>+</v>
      </c>
      <c r="G91" s="79" t="str">
        <f>IF('Prepaid Analysis'!Q$5&lt;&gt;"",'Prepaid Analysis'!Q$5,"")</f>
        <v>Vendor12-Comment1</v>
      </c>
      <c r="H91" s="1"/>
      <c r="I91" s="72"/>
      <c r="J91" s="93" t="str">
        <f>IF('Prepaid Analysis'!Q$8&lt;&gt;'Prepaid Analysis'!Q$12,"Monthly Variance"," ")</f>
        <v> </v>
      </c>
      <c r="K91" s="5"/>
    </row>
    <row r="92" spans="1:11" ht="15">
      <c r="A92" s="4"/>
      <c r="B92" s="72"/>
      <c r="C92" s="81"/>
      <c r="D92" s="82">
        <v>0</v>
      </c>
      <c r="E92" s="75">
        <f>SUM($J90*D92)</f>
        <v>0</v>
      </c>
      <c r="F92" s="77" t="str">
        <f t="shared" si="1"/>
        <v>+</v>
      </c>
      <c r="G92" s="79" t="str">
        <f>IF('Prepaid Analysis'!Q$6&lt;&gt;"",'Prepaid Analysis'!Q$6,"")</f>
        <v>Vendor12-Comment2</v>
      </c>
      <c r="H92" s="1"/>
      <c r="I92" s="72"/>
      <c r="J92" s="72"/>
      <c r="K92" s="5"/>
    </row>
    <row r="93" spans="1:11" ht="15">
      <c r="A93" s="4"/>
      <c r="B93" s="72"/>
      <c r="C93" s="81"/>
      <c r="D93" s="82">
        <v>0</v>
      </c>
      <c r="E93" s="75">
        <f>SUM($J90*D93)</f>
        <v>0</v>
      </c>
      <c r="F93" s="77" t="str">
        <f t="shared" si="1"/>
        <v>+</v>
      </c>
      <c r="G93" s="79" t="str">
        <f>IF('Prepaid Analysis'!Q$7&lt;&gt;"",'Prepaid Analysis'!Q$7,"")</f>
        <v>Vendor12-Comment3</v>
      </c>
      <c r="H93" s="1"/>
      <c r="I93" s="72"/>
      <c r="J93" s="72"/>
      <c r="K93" s="5"/>
    </row>
    <row r="94" spans="1:11" ht="15">
      <c r="A94" s="4"/>
      <c r="B94" s="72"/>
      <c r="C94" s="81"/>
      <c r="D94" s="82">
        <v>0</v>
      </c>
      <c r="E94" s="75">
        <f>SUM($J90*D94)</f>
        <v>0</v>
      </c>
      <c r="F94" s="77" t="str">
        <f t="shared" si="1"/>
        <v>+</v>
      </c>
      <c r="G94" s="76"/>
      <c r="H94" s="1"/>
      <c r="I94" s="72"/>
      <c r="J94" s="72"/>
      <c r="K94" s="5"/>
    </row>
    <row r="95" spans="1:11" ht="15">
      <c r="A95" s="4"/>
      <c r="B95" s="72"/>
      <c r="C95" s="81"/>
      <c r="D95" s="80">
        <f>SUM(100%-SUM(D90+D91+D92+D93+D94))</f>
        <v>1</v>
      </c>
      <c r="E95" s="75">
        <f>SUM(J90-SUM(E90+E91+E92+E93+E94))</f>
        <v>0</v>
      </c>
      <c r="F95" s="77" t="str">
        <f t="shared" si="1"/>
        <v>+</v>
      </c>
      <c r="G95" s="2"/>
      <c r="H95" s="1"/>
      <c r="I95" s="72"/>
      <c r="J95" s="72"/>
      <c r="K95" s="5"/>
    </row>
    <row r="96" spans="1:11" ht="12.75">
      <c r="A96" s="4"/>
      <c r="B96" s="72"/>
      <c r="C96" s="72"/>
      <c r="D96" s="72"/>
      <c r="E96" s="72"/>
      <c r="F96" s="3"/>
      <c r="G96" s="2"/>
      <c r="H96" s="1"/>
      <c r="I96" s="1"/>
      <c r="J96" s="72"/>
      <c r="K96" s="5"/>
    </row>
    <row r="97" spans="1:11" ht="15">
      <c r="A97" s="87">
        <v>13</v>
      </c>
      <c r="B97" s="73">
        <f>IF('Prepaid Analysis'!R$13&lt;&gt;"",'Prepaid Analysis'!R$13,"")</f>
      </c>
      <c r="C97" s="81"/>
      <c r="D97" s="82">
        <v>0</v>
      </c>
      <c r="E97" s="75">
        <f>SUM($J97*D97)</f>
        <v>0</v>
      </c>
      <c r="F97" s="77" t="str">
        <f t="shared" si="1"/>
        <v>+</v>
      </c>
      <c r="G97" s="79" t="str">
        <f>IF('Prepaid Analysis'!R$4&lt;&gt;"",'Prepaid Analysis'!R$4,"")</f>
        <v>Vendor-13</v>
      </c>
      <c r="H97" s="73">
        <f>IF('Prepaid Analysis'!$H$2&lt;&gt;"",'Prepaid Analysis'!$H$2,"")</f>
        <v>271</v>
      </c>
      <c r="I97" s="81"/>
      <c r="J97" s="74">
        <f>SUM('Prepaid Analysis'!R$12)</f>
        <v>0</v>
      </c>
      <c r="K97" s="78" t="str">
        <f>IF(J97&lt;0,"+","-")</f>
        <v>-</v>
      </c>
    </row>
    <row r="98" spans="1:11" ht="15">
      <c r="A98" s="4"/>
      <c r="B98" s="72"/>
      <c r="C98" s="81"/>
      <c r="D98" s="82">
        <v>0</v>
      </c>
      <c r="E98" s="75">
        <f>SUM($J97*D98)</f>
        <v>0</v>
      </c>
      <c r="F98" s="77" t="str">
        <f t="shared" si="1"/>
        <v>+</v>
      </c>
      <c r="G98" s="79" t="str">
        <f>IF('Prepaid Analysis'!R$5&lt;&gt;"",'Prepaid Analysis'!R$5,"")</f>
        <v>Vendor13-Comment1</v>
      </c>
      <c r="H98" s="1"/>
      <c r="I98" s="72"/>
      <c r="J98" s="93" t="str">
        <f>IF('Prepaid Analysis'!R$8&lt;&gt;'Prepaid Analysis'!R$12,"Monthly Variance"," ")</f>
        <v> </v>
      </c>
      <c r="K98" s="5"/>
    </row>
    <row r="99" spans="1:11" ht="15">
      <c r="A99" s="4"/>
      <c r="B99" s="72"/>
      <c r="C99" s="81"/>
      <c r="D99" s="82">
        <v>0</v>
      </c>
      <c r="E99" s="75">
        <f>SUM($J97*D99)</f>
        <v>0</v>
      </c>
      <c r="F99" s="77" t="str">
        <f t="shared" si="1"/>
        <v>+</v>
      </c>
      <c r="G99" s="79" t="str">
        <f>IF('Prepaid Analysis'!R$6&lt;&gt;"",'Prepaid Analysis'!R$6,"")</f>
        <v>Vendor13-Comment2</v>
      </c>
      <c r="H99" s="1"/>
      <c r="I99" s="72"/>
      <c r="J99" s="72"/>
      <c r="K99" s="5"/>
    </row>
    <row r="100" spans="1:11" ht="15">
      <c r="A100" s="4"/>
      <c r="B100" s="72"/>
      <c r="C100" s="81"/>
      <c r="D100" s="82">
        <v>0</v>
      </c>
      <c r="E100" s="75">
        <f>SUM($J97*D100)</f>
        <v>0</v>
      </c>
      <c r="F100" s="77" t="str">
        <f t="shared" si="1"/>
        <v>+</v>
      </c>
      <c r="G100" s="79" t="str">
        <f>IF('Prepaid Analysis'!R$7&lt;&gt;"",'Prepaid Analysis'!R$7,"")</f>
        <v>Vendor13-Comment3</v>
      </c>
      <c r="H100" s="1"/>
      <c r="I100" s="72"/>
      <c r="J100" s="72"/>
      <c r="K100" s="5"/>
    </row>
    <row r="101" spans="1:11" ht="15">
      <c r="A101" s="4"/>
      <c r="B101" s="72"/>
      <c r="C101" s="81"/>
      <c r="D101" s="82">
        <v>0</v>
      </c>
      <c r="E101" s="75">
        <f>SUM($J97*D101)</f>
        <v>0</v>
      </c>
      <c r="F101" s="77" t="str">
        <f t="shared" si="1"/>
        <v>+</v>
      </c>
      <c r="G101" s="76"/>
      <c r="H101" s="1"/>
      <c r="I101" s="72"/>
      <c r="J101" s="72"/>
      <c r="K101" s="5"/>
    </row>
    <row r="102" spans="1:11" ht="15">
      <c r="A102" s="4"/>
      <c r="B102" s="72"/>
      <c r="C102" s="81"/>
      <c r="D102" s="80">
        <f>SUM(100%-SUM(D97+D98+D99+D100+D101))</f>
        <v>1</v>
      </c>
      <c r="E102" s="75">
        <f>SUM(J97-SUM(E97+E98+E99+E100+E101))</f>
        <v>0</v>
      </c>
      <c r="F102" s="77" t="str">
        <f t="shared" si="1"/>
        <v>+</v>
      </c>
      <c r="G102" s="2"/>
      <c r="H102" s="1"/>
      <c r="I102" s="72"/>
      <c r="J102" s="72"/>
      <c r="K102" s="5"/>
    </row>
    <row r="103" spans="1:11" ht="12.75">
      <c r="A103" s="4"/>
      <c r="B103" s="72"/>
      <c r="C103" s="72"/>
      <c r="D103" s="72"/>
      <c r="E103" s="72"/>
      <c r="F103" s="3"/>
      <c r="G103" s="2"/>
      <c r="H103" s="1"/>
      <c r="I103" s="1"/>
      <c r="J103" s="72"/>
      <c r="K103" s="5"/>
    </row>
    <row r="104" spans="1:11" ht="15">
      <c r="A104" s="87">
        <v>14</v>
      </c>
      <c r="B104" s="73">
        <f>IF('Prepaid Analysis'!S$13&lt;&gt;"",'Prepaid Analysis'!S$13,"")</f>
      </c>
      <c r="C104" s="81"/>
      <c r="D104" s="82">
        <v>0</v>
      </c>
      <c r="E104" s="75">
        <f>SUM($J104*D104)</f>
        <v>0</v>
      </c>
      <c r="F104" s="77" t="str">
        <f t="shared" si="1"/>
        <v>+</v>
      </c>
      <c r="G104" s="79" t="str">
        <f>IF('Prepaid Analysis'!S$4&lt;&gt;"",'Prepaid Analysis'!S$4,"")</f>
        <v>Vendor-14</v>
      </c>
      <c r="H104" s="73">
        <f>IF('Prepaid Analysis'!$H$2&lt;&gt;"",'Prepaid Analysis'!$H$2,"")</f>
        <v>271</v>
      </c>
      <c r="I104" s="81"/>
      <c r="J104" s="74">
        <f>SUM('Prepaid Analysis'!S$12)</f>
        <v>0</v>
      </c>
      <c r="K104" s="78" t="str">
        <f>IF(J104&lt;0,"+","-")</f>
        <v>-</v>
      </c>
    </row>
    <row r="105" spans="1:11" ht="15">
      <c r="A105" s="4"/>
      <c r="B105" s="72"/>
      <c r="C105" s="81"/>
      <c r="D105" s="82">
        <v>0</v>
      </c>
      <c r="E105" s="75">
        <f>SUM($J104*D105)</f>
        <v>0</v>
      </c>
      <c r="F105" s="77" t="str">
        <f t="shared" si="1"/>
        <v>+</v>
      </c>
      <c r="G105" s="79" t="str">
        <f>IF('Prepaid Analysis'!S$5&lt;&gt;"",'Prepaid Analysis'!S$5,"")</f>
        <v>Vendor14-Comment1</v>
      </c>
      <c r="H105" s="1"/>
      <c r="I105" s="72"/>
      <c r="J105" s="93" t="str">
        <f>IF('Prepaid Analysis'!S$8&lt;&gt;'Prepaid Analysis'!S$12,"Monthly Variance"," ")</f>
        <v> </v>
      </c>
      <c r="K105" s="5"/>
    </row>
    <row r="106" spans="1:11" ht="15">
      <c r="A106" s="4"/>
      <c r="B106" s="72"/>
      <c r="C106" s="81"/>
      <c r="D106" s="82">
        <v>0</v>
      </c>
      <c r="E106" s="75">
        <f>SUM($J104*D106)</f>
        <v>0</v>
      </c>
      <c r="F106" s="77" t="str">
        <f t="shared" si="1"/>
        <v>+</v>
      </c>
      <c r="G106" s="79" t="str">
        <f>IF('Prepaid Analysis'!S$6&lt;&gt;"",'Prepaid Analysis'!S$6,"")</f>
        <v>Vendor14-Comment2</v>
      </c>
      <c r="H106" s="1"/>
      <c r="I106" s="72"/>
      <c r="J106" s="72"/>
      <c r="K106" s="5"/>
    </row>
    <row r="107" spans="1:11" ht="15">
      <c r="A107" s="4"/>
      <c r="B107" s="72"/>
      <c r="C107" s="81"/>
      <c r="D107" s="82">
        <v>0</v>
      </c>
      <c r="E107" s="75">
        <f>SUM($J104*D107)</f>
        <v>0</v>
      </c>
      <c r="F107" s="77" t="str">
        <f t="shared" si="1"/>
        <v>+</v>
      </c>
      <c r="G107" s="79" t="str">
        <f>IF('Prepaid Analysis'!S$7&lt;&gt;"",'Prepaid Analysis'!S$7,"")</f>
        <v>Vendor14-Comment3</v>
      </c>
      <c r="H107" s="1"/>
      <c r="I107" s="72"/>
      <c r="J107" s="72"/>
      <c r="K107" s="5"/>
    </row>
    <row r="108" spans="1:11" ht="15">
      <c r="A108" s="4"/>
      <c r="B108" s="72"/>
      <c r="C108" s="81"/>
      <c r="D108" s="82">
        <v>0</v>
      </c>
      <c r="E108" s="75">
        <f>SUM($J104*D108)</f>
        <v>0</v>
      </c>
      <c r="F108" s="77" t="str">
        <f t="shared" si="1"/>
        <v>+</v>
      </c>
      <c r="G108" s="76"/>
      <c r="H108" s="1"/>
      <c r="I108" s="72"/>
      <c r="J108" s="72"/>
      <c r="K108" s="5"/>
    </row>
    <row r="109" spans="1:11" ht="15">
      <c r="A109" s="4"/>
      <c r="B109" s="72"/>
      <c r="C109" s="81"/>
      <c r="D109" s="80">
        <f>SUM(100%-SUM(D104+D105+D106+D107+D108))</f>
        <v>1</v>
      </c>
      <c r="E109" s="75">
        <f>SUM(J104-SUM(E104+E105+E106+E107+E108))</f>
        <v>0</v>
      </c>
      <c r="F109" s="77" t="str">
        <f t="shared" si="1"/>
        <v>+</v>
      </c>
      <c r="G109" s="2"/>
      <c r="H109" s="1"/>
      <c r="I109" s="72"/>
      <c r="J109" s="72"/>
      <c r="K109" s="5"/>
    </row>
    <row r="110" spans="1:11" ht="12.75">
      <c r="A110" s="4"/>
      <c r="B110" s="72"/>
      <c r="C110" s="72"/>
      <c r="D110" s="72"/>
      <c r="E110" s="72"/>
      <c r="F110" s="3"/>
      <c r="G110" s="2"/>
      <c r="H110" s="1"/>
      <c r="I110" s="1"/>
      <c r="J110" s="72"/>
      <c r="K110" s="5"/>
    </row>
    <row r="111" spans="1:11" ht="15">
      <c r="A111" s="87">
        <v>15</v>
      </c>
      <c r="B111" s="73">
        <f>IF('Prepaid Analysis'!T$13&lt;&gt;"",'Prepaid Analysis'!T$13,"")</f>
      </c>
      <c r="C111" s="81"/>
      <c r="D111" s="82">
        <v>0</v>
      </c>
      <c r="E111" s="75">
        <f>SUM($J111*D111)</f>
        <v>0</v>
      </c>
      <c r="F111" s="77" t="str">
        <f t="shared" si="1"/>
        <v>+</v>
      </c>
      <c r="G111" s="79" t="str">
        <f>IF('Prepaid Analysis'!T$4&lt;&gt;"",'Prepaid Analysis'!T$4,"")</f>
        <v>Vendor-15</v>
      </c>
      <c r="H111" s="73">
        <f>IF('Prepaid Analysis'!$H$2&lt;&gt;"",'Prepaid Analysis'!$H$2,"")</f>
        <v>271</v>
      </c>
      <c r="I111" s="81"/>
      <c r="J111" s="74">
        <f>SUM('Prepaid Analysis'!T$12)</f>
        <v>0</v>
      </c>
      <c r="K111" s="78" t="str">
        <f>IF(J111&lt;0,"+","-")</f>
        <v>-</v>
      </c>
    </row>
    <row r="112" spans="1:11" ht="15">
      <c r="A112" s="4"/>
      <c r="B112" s="72"/>
      <c r="C112" s="81"/>
      <c r="D112" s="82">
        <v>0</v>
      </c>
      <c r="E112" s="75">
        <f>SUM($J111*D112)</f>
        <v>0</v>
      </c>
      <c r="F112" s="77" t="str">
        <f t="shared" si="1"/>
        <v>+</v>
      </c>
      <c r="G112" s="79" t="str">
        <f>IF('Prepaid Analysis'!T$5&lt;&gt;"",'Prepaid Analysis'!T$5,"")</f>
        <v>Vendor15-Comment1</v>
      </c>
      <c r="H112" s="1"/>
      <c r="I112" s="72"/>
      <c r="J112" s="93" t="str">
        <f>IF('Prepaid Analysis'!T$8&lt;&gt;'Prepaid Analysis'!T$12,"Monthly Variance"," ")</f>
        <v> </v>
      </c>
      <c r="K112" s="5"/>
    </row>
    <row r="113" spans="1:11" ht="15">
      <c r="A113" s="4"/>
      <c r="B113" s="72"/>
      <c r="C113" s="81"/>
      <c r="D113" s="82">
        <v>0</v>
      </c>
      <c r="E113" s="75">
        <f>SUM($J111*D113)</f>
        <v>0</v>
      </c>
      <c r="F113" s="77" t="str">
        <f t="shared" si="1"/>
        <v>+</v>
      </c>
      <c r="G113" s="79" t="str">
        <f>IF('Prepaid Analysis'!T$6&lt;&gt;"",'Prepaid Analysis'!T$6,"")</f>
        <v>Vendor15-Comment2</v>
      </c>
      <c r="H113" s="1"/>
      <c r="I113" s="72"/>
      <c r="J113" s="72"/>
      <c r="K113" s="5"/>
    </row>
    <row r="114" spans="1:11" ht="15">
      <c r="A114" s="4"/>
      <c r="B114" s="72"/>
      <c r="C114" s="81"/>
      <c r="D114" s="82">
        <v>0</v>
      </c>
      <c r="E114" s="75">
        <f>SUM($J111*D114)</f>
        <v>0</v>
      </c>
      <c r="F114" s="77" t="str">
        <f t="shared" si="1"/>
        <v>+</v>
      </c>
      <c r="G114" s="79" t="str">
        <f>IF('Prepaid Analysis'!T$7&lt;&gt;"",'Prepaid Analysis'!T$7,"")</f>
        <v>Vendor15-Comment3</v>
      </c>
      <c r="H114" s="1"/>
      <c r="I114" s="72"/>
      <c r="J114" s="72"/>
      <c r="K114" s="5"/>
    </row>
    <row r="115" spans="1:11" ht="15">
      <c r="A115" s="4"/>
      <c r="B115" s="72"/>
      <c r="C115" s="81"/>
      <c r="D115" s="82">
        <v>0</v>
      </c>
      <c r="E115" s="75">
        <f>SUM($J111*D115)</f>
        <v>0</v>
      </c>
      <c r="F115" s="77" t="str">
        <f t="shared" si="1"/>
        <v>+</v>
      </c>
      <c r="G115" s="76"/>
      <c r="H115" s="1"/>
      <c r="I115" s="72"/>
      <c r="J115" s="72"/>
      <c r="K115" s="5"/>
    </row>
    <row r="116" spans="1:11" ht="15">
      <c r="A116" s="4"/>
      <c r="B116" s="72"/>
      <c r="C116" s="81"/>
      <c r="D116" s="80">
        <f>SUM(100%-SUM(D111+D112+D113+D114+D115))</f>
        <v>1</v>
      </c>
      <c r="E116" s="75">
        <f>SUM(J111-SUM(E111+E112+E113+E114+E115))</f>
        <v>0</v>
      </c>
      <c r="F116" s="77" t="str">
        <f t="shared" si="1"/>
        <v>+</v>
      </c>
      <c r="G116" s="2"/>
      <c r="H116" s="1"/>
      <c r="I116" s="72"/>
      <c r="J116" s="72"/>
      <c r="K116" s="5"/>
    </row>
    <row r="117" spans="1:11" ht="13.5" customHeight="1">
      <c r="A117" s="4"/>
      <c r="B117" s="72"/>
      <c r="C117" s="72"/>
      <c r="D117" s="72"/>
      <c r="E117" s="72"/>
      <c r="F117" s="3"/>
      <c r="G117" s="2"/>
      <c r="H117" s="1"/>
      <c r="I117" s="1"/>
      <c r="J117" s="72"/>
      <c r="K117" s="5"/>
    </row>
    <row r="118" spans="1:11" ht="15">
      <c r="A118" s="87">
        <v>16</v>
      </c>
      <c r="B118" s="73">
        <f>IF('Prepaid Analysis'!U$13&lt;&gt;"",'Prepaid Analysis'!U$13,"")</f>
      </c>
      <c r="C118" s="81"/>
      <c r="D118" s="82">
        <v>0</v>
      </c>
      <c r="E118" s="75">
        <f>SUM($J118*D118)</f>
        <v>0</v>
      </c>
      <c r="F118" s="77" t="str">
        <f t="shared" si="1"/>
        <v>+</v>
      </c>
      <c r="G118" s="79" t="str">
        <f>IF('Prepaid Analysis'!U$4&lt;&gt;"",'Prepaid Analysis'!U$4,"")</f>
        <v>Vendor-16</v>
      </c>
      <c r="H118" s="73">
        <f>IF('Prepaid Analysis'!$H$2&lt;&gt;"",'Prepaid Analysis'!$H$2,"")</f>
        <v>271</v>
      </c>
      <c r="I118" s="81"/>
      <c r="J118" s="74">
        <f>SUM('Prepaid Analysis'!U$12)</f>
        <v>0</v>
      </c>
      <c r="K118" s="78" t="str">
        <f>IF(J118&lt;0,"+","-")</f>
        <v>-</v>
      </c>
    </row>
    <row r="119" spans="1:11" ht="15">
      <c r="A119" s="4"/>
      <c r="B119" s="72"/>
      <c r="C119" s="81"/>
      <c r="D119" s="82">
        <v>0</v>
      </c>
      <c r="E119" s="75">
        <f>SUM($J118*D119)</f>
        <v>0</v>
      </c>
      <c r="F119" s="77" t="str">
        <f t="shared" si="1"/>
        <v>+</v>
      </c>
      <c r="G119" s="79" t="str">
        <f>IF('Prepaid Analysis'!U$5&lt;&gt;"",'Prepaid Analysis'!U$5,"")</f>
        <v>Vendor16-Comment1</v>
      </c>
      <c r="H119" s="1"/>
      <c r="I119" s="72"/>
      <c r="J119" s="93" t="str">
        <f>IF('Prepaid Analysis'!U$8&lt;&gt;'Prepaid Analysis'!U$12,"Monthly Variance"," ")</f>
        <v> </v>
      </c>
      <c r="K119" s="5"/>
    </row>
    <row r="120" spans="1:11" ht="15">
      <c r="A120" s="4"/>
      <c r="B120" s="72"/>
      <c r="C120" s="81"/>
      <c r="D120" s="82">
        <v>0</v>
      </c>
      <c r="E120" s="75">
        <f>SUM($J118*D120)</f>
        <v>0</v>
      </c>
      <c r="F120" s="77" t="str">
        <f t="shared" si="1"/>
        <v>+</v>
      </c>
      <c r="G120" s="79" t="str">
        <f>IF('Prepaid Analysis'!U$6&lt;&gt;"",'Prepaid Analysis'!U$6,"")</f>
        <v>Vendor16-Comment2</v>
      </c>
      <c r="H120" s="1"/>
      <c r="I120" s="72"/>
      <c r="J120" s="72"/>
      <c r="K120" s="5"/>
    </row>
    <row r="121" spans="1:11" ht="15">
      <c r="A121" s="4"/>
      <c r="B121" s="72"/>
      <c r="C121" s="81"/>
      <c r="D121" s="82">
        <v>0</v>
      </c>
      <c r="E121" s="75">
        <f>SUM($J118*D121)</f>
        <v>0</v>
      </c>
      <c r="F121" s="77" t="str">
        <f t="shared" si="1"/>
        <v>+</v>
      </c>
      <c r="G121" s="79" t="str">
        <f>IF('Prepaid Analysis'!U$7&lt;&gt;"",'Prepaid Analysis'!U$7,"")</f>
        <v>Vendor16-Comment3</v>
      </c>
      <c r="H121" s="1"/>
      <c r="I121" s="72"/>
      <c r="J121" s="72"/>
      <c r="K121" s="5"/>
    </row>
    <row r="122" spans="1:11" ht="15">
      <c r="A122" s="4"/>
      <c r="B122" s="72"/>
      <c r="C122" s="81"/>
      <c r="D122" s="82">
        <v>0</v>
      </c>
      <c r="E122" s="75">
        <f>SUM($J118*D122)</f>
        <v>0</v>
      </c>
      <c r="F122" s="77" t="str">
        <f t="shared" si="1"/>
        <v>+</v>
      </c>
      <c r="G122" s="76"/>
      <c r="H122" s="1"/>
      <c r="I122" s="72"/>
      <c r="J122" s="72"/>
      <c r="K122" s="5"/>
    </row>
    <row r="123" spans="1:11" ht="15">
      <c r="A123" s="4"/>
      <c r="B123" s="72"/>
      <c r="C123" s="81"/>
      <c r="D123" s="80">
        <f>SUM(100%-SUM(D118+D119+D120+D121+D122))</f>
        <v>1</v>
      </c>
      <c r="E123" s="75">
        <f>SUM(J118-SUM(E118+E119+E120+E121+E122))</f>
        <v>0</v>
      </c>
      <c r="F123" s="77" t="str">
        <f t="shared" si="1"/>
        <v>+</v>
      </c>
      <c r="G123" s="2"/>
      <c r="H123" s="1"/>
      <c r="I123" s="72"/>
      <c r="J123" s="72"/>
      <c r="K123" s="5"/>
    </row>
    <row r="124" spans="1:11" ht="19.5" customHeight="1" thickBot="1">
      <c r="A124" s="6"/>
      <c r="B124" s="8"/>
      <c r="C124" s="8"/>
      <c r="D124" s="8"/>
      <c r="E124" s="8"/>
      <c r="F124" s="7"/>
      <c r="G124" s="161" t="s">
        <v>161</v>
      </c>
      <c r="H124" s="8"/>
      <c r="I124" s="8"/>
      <c r="J124" s="8"/>
      <c r="K124" s="9"/>
    </row>
    <row r="125" spans="1:7" ht="19.5" customHeight="1">
      <c r="A125" s="217" t="s">
        <v>206</v>
      </c>
      <c r="B125" s="217"/>
      <c r="C125" s="217"/>
      <c r="D125" s="217"/>
      <c r="E125" s="217"/>
      <c r="F125" s="217"/>
      <c r="G125" s="217"/>
    </row>
    <row r="126" spans="1:11" ht="13.5" customHeight="1">
      <c r="A126" s="217"/>
      <c r="B126" s="217"/>
      <c r="C126" s="217"/>
      <c r="D126" s="217"/>
      <c r="E126" s="217"/>
      <c r="F126" s="217"/>
      <c r="G126" s="217"/>
      <c r="H126" s="218" t="s">
        <v>152</v>
      </c>
      <c r="I126" s="218"/>
      <c r="J126" s="216">
        <f>IF(J$2&lt;&gt;"",J$2,"")</f>
      </c>
      <c r="K126" s="216"/>
    </row>
    <row r="127" spans="1:7" ht="19.5" customHeight="1">
      <c r="A127" s="92"/>
      <c r="B127" s="219" t="str">
        <f>IF('Prepaid Analysis'!B$2&lt;&gt;"",'Prepaid Analysis'!B$2,"")</f>
        <v>Prepaid Insurance</v>
      </c>
      <c r="C127" s="219"/>
      <c r="D127" s="219"/>
      <c r="E127" s="219"/>
      <c r="F127" s="219"/>
      <c r="G127" s="219"/>
    </row>
    <row r="128" ht="7.5" customHeight="1" thickBot="1"/>
    <row r="129" spans="1:11" ht="21.75" customHeight="1" thickBot="1">
      <c r="A129" s="88" t="s">
        <v>58</v>
      </c>
      <c r="B129" s="89" t="s">
        <v>16</v>
      </c>
      <c r="C129" s="90" t="s">
        <v>51</v>
      </c>
      <c r="D129" s="90" t="s">
        <v>50</v>
      </c>
      <c r="E129" s="89" t="s">
        <v>19</v>
      </c>
      <c r="F129" s="89" t="s">
        <v>17</v>
      </c>
      <c r="G129" s="89" t="s">
        <v>18</v>
      </c>
      <c r="H129" s="89" t="s">
        <v>16</v>
      </c>
      <c r="I129" s="90" t="s">
        <v>51</v>
      </c>
      <c r="J129" s="89" t="s">
        <v>20</v>
      </c>
      <c r="K129" s="91" t="s">
        <v>17</v>
      </c>
    </row>
    <row r="130" spans="1:11" ht="12.75">
      <c r="A130" s="83"/>
      <c r="B130" s="84"/>
      <c r="C130" s="84"/>
      <c r="D130" s="84"/>
      <c r="E130" s="85"/>
      <c r="F130" s="85"/>
      <c r="G130" s="85"/>
      <c r="H130" s="85"/>
      <c r="I130" s="84"/>
      <c r="J130" s="85"/>
      <c r="K130" s="86"/>
    </row>
    <row r="131" spans="1:11" ht="15">
      <c r="A131" s="87">
        <v>17</v>
      </c>
      <c r="B131" s="73">
        <f>IF('Prepaid Analysis'!V$13&lt;&gt;"",'Prepaid Analysis'!V$13,"")</f>
      </c>
      <c r="C131" s="81"/>
      <c r="D131" s="82">
        <v>0</v>
      </c>
      <c r="E131" s="75">
        <f>SUM($J131*D131)</f>
        <v>0</v>
      </c>
      <c r="F131" s="77" t="str">
        <f aca="true" t="shared" si="2" ref="F131:F185">IF(E131&lt;0,"-","+")</f>
        <v>+</v>
      </c>
      <c r="G131" s="79" t="str">
        <f>IF('Prepaid Analysis'!V$4&lt;&gt;"",'Prepaid Analysis'!V$4,"")</f>
        <v>Vendor-17</v>
      </c>
      <c r="H131" s="73">
        <f>IF('Prepaid Analysis'!$H$2&lt;&gt;"",'Prepaid Analysis'!$H$2,"")</f>
        <v>271</v>
      </c>
      <c r="I131" s="81"/>
      <c r="J131" s="74">
        <f>SUM('Prepaid Analysis'!V$12)</f>
        <v>0</v>
      </c>
      <c r="K131" s="78" t="str">
        <f>IF(J131&lt;0,"+","-")</f>
        <v>-</v>
      </c>
    </row>
    <row r="132" spans="1:11" ht="15">
      <c r="A132" s="4"/>
      <c r="B132" s="72"/>
      <c r="C132" s="81"/>
      <c r="D132" s="82">
        <v>0</v>
      </c>
      <c r="E132" s="75">
        <f>SUM($J131*D132)</f>
        <v>0</v>
      </c>
      <c r="F132" s="77" t="str">
        <f t="shared" si="2"/>
        <v>+</v>
      </c>
      <c r="G132" s="79" t="str">
        <f>IF('Prepaid Analysis'!V$5&lt;&gt;"",'Prepaid Analysis'!V$5,"")</f>
        <v>Vendor17-Comment1</v>
      </c>
      <c r="H132" s="1"/>
      <c r="I132" s="72"/>
      <c r="J132" s="93" t="str">
        <f>IF('Prepaid Analysis'!V$8&lt;&gt;'Prepaid Analysis'!V$12,"Monthly Variance"," ")</f>
        <v> </v>
      </c>
      <c r="K132" s="5"/>
    </row>
    <row r="133" spans="1:11" ht="15">
      <c r="A133" s="4"/>
      <c r="B133" s="72"/>
      <c r="C133" s="81"/>
      <c r="D133" s="82">
        <v>0</v>
      </c>
      <c r="E133" s="75">
        <f>SUM($J131*D133)</f>
        <v>0</v>
      </c>
      <c r="F133" s="77" t="str">
        <f t="shared" si="2"/>
        <v>+</v>
      </c>
      <c r="G133" s="79" t="str">
        <f>IF('Prepaid Analysis'!V$6&lt;&gt;"",'Prepaid Analysis'!V$6,"")</f>
        <v>Vendor17-Comment2</v>
      </c>
      <c r="H133" s="1"/>
      <c r="I133" s="72"/>
      <c r="J133" s="72"/>
      <c r="K133" s="5"/>
    </row>
    <row r="134" spans="1:11" ht="15">
      <c r="A134" s="4"/>
      <c r="B134" s="72"/>
      <c r="C134" s="81"/>
      <c r="D134" s="82">
        <v>0</v>
      </c>
      <c r="E134" s="75">
        <f>SUM($J131*D134)</f>
        <v>0</v>
      </c>
      <c r="F134" s="77" t="str">
        <f t="shared" si="2"/>
        <v>+</v>
      </c>
      <c r="G134" s="79" t="str">
        <f>IF('Prepaid Analysis'!V$7&lt;&gt;"",'Prepaid Analysis'!V$7,"")</f>
        <v>Vendor17-Comment3</v>
      </c>
      <c r="H134" s="1"/>
      <c r="I134" s="72"/>
      <c r="J134" s="72"/>
      <c r="K134" s="5"/>
    </row>
    <row r="135" spans="1:11" ht="15">
      <c r="A135" s="4"/>
      <c r="B135" s="72"/>
      <c r="C135" s="81"/>
      <c r="D135" s="82">
        <v>0</v>
      </c>
      <c r="E135" s="75">
        <f>SUM($J131*D135)</f>
        <v>0</v>
      </c>
      <c r="F135" s="77" t="str">
        <f t="shared" si="2"/>
        <v>+</v>
      </c>
      <c r="G135" s="76"/>
      <c r="H135" s="1"/>
      <c r="I135" s="72"/>
      <c r="J135" s="72"/>
      <c r="K135" s="5"/>
    </row>
    <row r="136" spans="1:11" ht="15">
      <c r="A136" s="4"/>
      <c r="B136" s="72"/>
      <c r="C136" s="81"/>
      <c r="D136" s="80">
        <f>SUM(100%-SUM(D131+D132+D133+D134+D135))</f>
        <v>1</v>
      </c>
      <c r="E136" s="75">
        <f>SUM(J131-SUM(E131+E132+E133+E134+E135))</f>
        <v>0</v>
      </c>
      <c r="F136" s="77" t="str">
        <f t="shared" si="2"/>
        <v>+</v>
      </c>
      <c r="G136" s="2"/>
      <c r="H136" s="1"/>
      <c r="I136" s="72"/>
      <c r="J136" s="72"/>
      <c r="K136" s="5"/>
    </row>
    <row r="137" spans="1:11" ht="12.75">
      <c r="A137" s="4"/>
      <c r="B137" s="72"/>
      <c r="C137" s="72"/>
      <c r="D137" s="72"/>
      <c r="E137" s="72"/>
      <c r="F137" s="3"/>
      <c r="G137" s="2"/>
      <c r="H137" s="1"/>
      <c r="I137" s="1"/>
      <c r="J137" s="72"/>
      <c r="K137" s="5"/>
    </row>
    <row r="138" spans="1:11" ht="15">
      <c r="A138" s="87">
        <v>18</v>
      </c>
      <c r="B138" s="73">
        <f>IF('Prepaid Analysis'!W$13&lt;&gt;"",'Prepaid Analysis'!W$13,"")</f>
      </c>
      <c r="C138" s="81"/>
      <c r="D138" s="82">
        <v>0</v>
      </c>
      <c r="E138" s="75">
        <f>SUM($J138*D138)</f>
        <v>0</v>
      </c>
      <c r="F138" s="77" t="str">
        <f t="shared" si="2"/>
        <v>+</v>
      </c>
      <c r="G138" s="79" t="str">
        <f>IF('Prepaid Analysis'!W$4&lt;&gt;"",'Prepaid Analysis'!W$4,"")</f>
        <v>Vendor-18</v>
      </c>
      <c r="H138" s="73">
        <f>IF('Prepaid Analysis'!$H$2&lt;&gt;"",'Prepaid Analysis'!$H$2,"")</f>
        <v>271</v>
      </c>
      <c r="I138" s="81"/>
      <c r="J138" s="74">
        <f>SUM('Prepaid Analysis'!W$12)</f>
        <v>0</v>
      </c>
      <c r="K138" s="78" t="str">
        <f>IF(J138&lt;0,"+","-")</f>
        <v>-</v>
      </c>
    </row>
    <row r="139" spans="1:11" ht="15">
      <c r="A139" s="4"/>
      <c r="B139" s="72"/>
      <c r="C139" s="81"/>
      <c r="D139" s="82">
        <v>0</v>
      </c>
      <c r="E139" s="75">
        <f>SUM($J138*D139)</f>
        <v>0</v>
      </c>
      <c r="F139" s="77" t="str">
        <f t="shared" si="2"/>
        <v>+</v>
      </c>
      <c r="G139" s="79" t="str">
        <f>IF('Prepaid Analysis'!W$5&lt;&gt;"",'Prepaid Analysis'!W$5,"")</f>
        <v>Vendor18-Comment1</v>
      </c>
      <c r="H139" s="1"/>
      <c r="I139" s="72"/>
      <c r="J139" s="93" t="str">
        <f>IF('Prepaid Analysis'!W$8&lt;&gt;'Prepaid Analysis'!W$12,"Monthly Variance"," ")</f>
        <v> </v>
      </c>
      <c r="K139" s="5"/>
    </row>
    <row r="140" spans="1:11" ht="15">
      <c r="A140" s="4"/>
      <c r="B140" s="72"/>
      <c r="C140" s="81"/>
      <c r="D140" s="82">
        <v>0</v>
      </c>
      <c r="E140" s="75">
        <f>SUM($J138*D140)</f>
        <v>0</v>
      </c>
      <c r="F140" s="77" t="str">
        <f t="shared" si="2"/>
        <v>+</v>
      </c>
      <c r="G140" s="79" t="str">
        <f>IF('Prepaid Analysis'!W$6&lt;&gt;"",'Prepaid Analysis'!W$6,"")</f>
        <v>Vendor18-Comment2</v>
      </c>
      <c r="H140" s="1"/>
      <c r="I140" s="72"/>
      <c r="J140" s="72"/>
      <c r="K140" s="5"/>
    </row>
    <row r="141" spans="1:11" ht="15">
      <c r="A141" s="4"/>
      <c r="B141" s="72"/>
      <c r="C141" s="81"/>
      <c r="D141" s="82">
        <v>0</v>
      </c>
      <c r="E141" s="75">
        <f>SUM($J138*D141)</f>
        <v>0</v>
      </c>
      <c r="F141" s="77" t="str">
        <f t="shared" si="2"/>
        <v>+</v>
      </c>
      <c r="G141" s="79" t="str">
        <f>IF('Prepaid Analysis'!W$7&lt;&gt;"",'Prepaid Analysis'!W$7,"")</f>
        <v>Vendor18-Comment3</v>
      </c>
      <c r="H141" s="1"/>
      <c r="I141" s="72"/>
      <c r="J141" s="72"/>
      <c r="K141" s="5"/>
    </row>
    <row r="142" spans="1:11" ht="15">
      <c r="A142" s="4"/>
      <c r="B142" s="72"/>
      <c r="C142" s="81"/>
      <c r="D142" s="82">
        <v>0</v>
      </c>
      <c r="E142" s="75">
        <f>SUM($J138*D142)</f>
        <v>0</v>
      </c>
      <c r="F142" s="77" t="str">
        <f t="shared" si="2"/>
        <v>+</v>
      </c>
      <c r="G142" s="76"/>
      <c r="H142" s="1"/>
      <c r="I142" s="72"/>
      <c r="J142" s="72"/>
      <c r="K142" s="5"/>
    </row>
    <row r="143" spans="1:11" ht="15">
      <c r="A143" s="4"/>
      <c r="B143" s="72"/>
      <c r="C143" s="81"/>
      <c r="D143" s="80">
        <f>SUM(100%-SUM(D138+D139+D140+D141+D142))</f>
        <v>1</v>
      </c>
      <c r="E143" s="75">
        <f>SUM(J138-SUM(E138+E139+E140+E141+E142))</f>
        <v>0</v>
      </c>
      <c r="F143" s="77" t="str">
        <f t="shared" si="2"/>
        <v>+</v>
      </c>
      <c r="G143" s="2"/>
      <c r="H143" s="1"/>
      <c r="I143" s="72"/>
      <c r="J143" s="72"/>
      <c r="K143" s="5"/>
    </row>
    <row r="144" spans="1:11" ht="12.75">
      <c r="A144" s="4"/>
      <c r="B144" s="72"/>
      <c r="C144" s="72"/>
      <c r="D144" s="72"/>
      <c r="E144" s="72"/>
      <c r="F144" s="3"/>
      <c r="G144" s="2"/>
      <c r="H144" s="1"/>
      <c r="I144" s="1"/>
      <c r="J144" s="72"/>
      <c r="K144" s="5"/>
    </row>
    <row r="145" spans="1:11" ht="15">
      <c r="A145" s="87">
        <v>19</v>
      </c>
      <c r="B145" s="73">
        <f>IF('Prepaid Analysis'!X$13&lt;&gt;"",'Prepaid Analysis'!X$13,"")</f>
      </c>
      <c r="C145" s="81"/>
      <c r="D145" s="82">
        <v>0</v>
      </c>
      <c r="E145" s="75">
        <f>SUM($J145*D145)</f>
        <v>0</v>
      </c>
      <c r="F145" s="77" t="str">
        <f t="shared" si="2"/>
        <v>+</v>
      </c>
      <c r="G145" s="79" t="str">
        <f>IF('Prepaid Analysis'!X$4&lt;&gt;"",'Prepaid Analysis'!X$4,"")</f>
        <v>Vendor-19</v>
      </c>
      <c r="H145" s="73">
        <f>IF('Prepaid Analysis'!$H$2&lt;&gt;"",'Prepaid Analysis'!$H$2,"")</f>
        <v>271</v>
      </c>
      <c r="I145" s="81"/>
      <c r="J145" s="74">
        <f>SUM('Prepaid Analysis'!X$12)</f>
        <v>0</v>
      </c>
      <c r="K145" s="78" t="str">
        <f>IF(J145&lt;0,"+","-")</f>
        <v>-</v>
      </c>
    </row>
    <row r="146" spans="1:11" ht="15">
      <c r="A146" s="4"/>
      <c r="B146" s="72"/>
      <c r="C146" s="81"/>
      <c r="D146" s="82">
        <v>0</v>
      </c>
      <c r="E146" s="75">
        <f>SUM($J145*D146)</f>
        <v>0</v>
      </c>
      <c r="F146" s="77" t="str">
        <f t="shared" si="2"/>
        <v>+</v>
      </c>
      <c r="G146" s="79" t="str">
        <f>IF('Prepaid Analysis'!X$5&lt;&gt;"",'Prepaid Analysis'!X$5,"")</f>
        <v>Vendor19-Comment1</v>
      </c>
      <c r="H146" s="1"/>
      <c r="I146" s="72"/>
      <c r="J146" s="93" t="str">
        <f>IF('Prepaid Analysis'!X$8&lt;&gt;'Prepaid Analysis'!X$12,"Monthly Variance"," ")</f>
        <v> </v>
      </c>
      <c r="K146" s="5"/>
    </row>
    <row r="147" spans="1:11" ht="15">
      <c r="A147" s="4"/>
      <c r="B147" s="72"/>
      <c r="C147" s="81"/>
      <c r="D147" s="82">
        <v>0</v>
      </c>
      <c r="E147" s="75">
        <f>SUM($J145*D147)</f>
        <v>0</v>
      </c>
      <c r="F147" s="77" t="str">
        <f t="shared" si="2"/>
        <v>+</v>
      </c>
      <c r="G147" s="79" t="str">
        <f>IF('Prepaid Analysis'!X$6&lt;&gt;"",'Prepaid Analysis'!X$6,"")</f>
        <v>Vendor19-Comment2</v>
      </c>
      <c r="H147" s="1"/>
      <c r="I147" s="72"/>
      <c r="J147" s="72"/>
      <c r="K147" s="5"/>
    </row>
    <row r="148" spans="1:11" ht="15">
      <c r="A148" s="4"/>
      <c r="B148" s="72"/>
      <c r="C148" s="81"/>
      <c r="D148" s="82">
        <v>0</v>
      </c>
      <c r="E148" s="75">
        <f>SUM($J145*D148)</f>
        <v>0</v>
      </c>
      <c r="F148" s="77" t="str">
        <f t="shared" si="2"/>
        <v>+</v>
      </c>
      <c r="G148" s="79" t="str">
        <f>IF('Prepaid Analysis'!X$7&lt;&gt;"",'Prepaid Analysis'!X$7,"")</f>
        <v>Vendor19-Comment3</v>
      </c>
      <c r="H148" s="1"/>
      <c r="I148" s="72"/>
      <c r="J148" s="72"/>
      <c r="K148" s="5"/>
    </row>
    <row r="149" spans="1:11" ht="15">
      <c r="A149" s="4"/>
      <c r="B149" s="72"/>
      <c r="C149" s="81"/>
      <c r="D149" s="82">
        <v>0</v>
      </c>
      <c r="E149" s="75">
        <f>SUM($J145*D149)</f>
        <v>0</v>
      </c>
      <c r="F149" s="77" t="str">
        <f t="shared" si="2"/>
        <v>+</v>
      </c>
      <c r="G149" s="76"/>
      <c r="H149" s="1"/>
      <c r="I149" s="72"/>
      <c r="J149" s="72"/>
      <c r="K149" s="5"/>
    </row>
    <row r="150" spans="1:11" ht="15">
      <c r="A150" s="4"/>
      <c r="B150" s="72"/>
      <c r="C150" s="81"/>
      <c r="D150" s="80">
        <f>SUM(100%-SUM(D145+D146+D147+D148+D149))</f>
        <v>1</v>
      </c>
      <c r="E150" s="75">
        <f>SUM(J145-SUM(E145+E146+E147+E148+E149))</f>
        <v>0</v>
      </c>
      <c r="F150" s="77" t="str">
        <f t="shared" si="2"/>
        <v>+</v>
      </c>
      <c r="G150" s="2"/>
      <c r="H150" s="1"/>
      <c r="I150" s="72"/>
      <c r="J150" s="72"/>
      <c r="K150" s="5"/>
    </row>
    <row r="151" spans="1:11" ht="12.75">
      <c r="A151" s="4"/>
      <c r="B151" s="72"/>
      <c r="C151" s="72"/>
      <c r="D151" s="72"/>
      <c r="E151" s="72"/>
      <c r="F151" s="3"/>
      <c r="G151" s="2"/>
      <c r="H151" s="1"/>
      <c r="I151" s="1"/>
      <c r="J151" s="72"/>
      <c r="K151" s="5"/>
    </row>
    <row r="152" spans="1:11" ht="15">
      <c r="A152" s="87">
        <v>20</v>
      </c>
      <c r="B152" s="73">
        <f>IF('Prepaid Analysis'!Y$13&lt;&gt;"",'Prepaid Analysis'!Y$13,"")</f>
      </c>
      <c r="C152" s="81"/>
      <c r="D152" s="82">
        <v>0</v>
      </c>
      <c r="E152" s="75">
        <f>SUM($J152*D152)</f>
        <v>0</v>
      </c>
      <c r="F152" s="77" t="str">
        <f t="shared" si="2"/>
        <v>+</v>
      </c>
      <c r="G152" s="79" t="str">
        <f>IF('Prepaid Analysis'!Y$4&lt;&gt;"",'Prepaid Analysis'!Y$4,"")</f>
        <v>Vendor-20</v>
      </c>
      <c r="H152" s="73">
        <f>IF('Prepaid Analysis'!$H$2&lt;&gt;"",'Prepaid Analysis'!$H$2,"")</f>
        <v>271</v>
      </c>
      <c r="I152" s="81"/>
      <c r="J152" s="74">
        <f>SUM('Prepaid Analysis'!Y$12)</f>
        <v>0</v>
      </c>
      <c r="K152" s="78" t="str">
        <f>IF(J152&lt;0,"+","-")</f>
        <v>-</v>
      </c>
    </row>
    <row r="153" spans="1:11" ht="15">
      <c r="A153" s="4"/>
      <c r="B153" s="72"/>
      <c r="C153" s="81"/>
      <c r="D153" s="82">
        <v>0</v>
      </c>
      <c r="E153" s="75">
        <f>SUM($J152*D153)</f>
        <v>0</v>
      </c>
      <c r="F153" s="77" t="str">
        <f t="shared" si="2"/>
        <v>+</v>
      </c>
      <c r="G153" s="79" t="str">
        <f>IF('Prepaid Analysis'!Y$5&lt;&gt;"",'Prepaid Analysis'!Y$5,"")</f>
        <v>Vendor20-Comment1</v>
      </c>
      <c r="H153" s="1"/>
      <c r="I153" s="72"/>
      <c r="J153" s="93" t="str">
        <f>IF('Prepaid Analysis'!Y$8&lt;&gt;'Prepaid Analysis'!Y$12,"Monthly Variance"," ")</f>
        <v> </v>
      </c>
      <c r="K153" s="5"/>
    </row>
    <row r="154" spans="1:11" ht="15">
      <c r="A154" s="4"/>
      <c r="B154" s="72"/>
      <c r="C154" s="81"/>
      <c r="D154" s="82">
        <v>0</v>
      </c>
      <c r="E154" s="75">
        <f>SUM($J152*D154)</f>
        <v>0</v>
      </c>
      <c r="F154" s="77" t="str">
        <f t="shared" si="2"/>
        <v>+</v>
      </c>
      <c r="G154" s="79" t="str">
        <f>IF('Prepaid Analysis'!Y$6&lt;&gt;"",'Prepaid Analysis'!Y$6,"")</f>
        <v>Vendor20-Comment2</v>
      </c>
      <c r="H154" s="1"/>
      <c r="I154" s="72"/>
      <c r="J154" s="72"/>
      <c r="K154" s="5"/>
    </row>
    <row r="155" spans="1:11" ht="15">
      <c r="A155" s="4"/>
      <c r="B155" s="72"/>
      <c r="C155" s="81"/>
      <c r="D155" s="82">
        <v>0</v>
      </c>
      <c r="E155" s="75">
        <f>SUM($J152*D155)</f>
        <v>0</v>
      </c>
      <c r="F155" s="77" t="str">
        <f t="shared" si="2"/>
        <v>+</v>
      </c>
      <c r="G155" s="79" t="str">
        <f>IF('Prepaid Analysis'!Y$7&lt;&gt;"",'Prepaid Analysis'!Y$7,"")</f>
        <v>Vendor20-Comment3</v>
      </c>
      <c r="H155" s="1"/>
      <c r="I155" s="72"/>
      <c r="J155" s="72"/>
      <c r="K155" s="5"/>
    </row>
    <row r="156" spans="1:11" ht="15">
      <c r="A156" s="4"/>
      <c r="B156" s="72"/>
      <c r="C156" s="81"/>
      <c r="D156" s="82">
        <v>0</v>
      </c>
      <c r="E156" s="75">
        <f>SUM($J152*D156)</f>
        <v>0</v>
      </c>
      <c r="F156" s="77" t="str">
        <f t="shared" si="2"/>
        <v>+</v>
      </c>
      <c r="G156" s="76"/>
      <c r="H156" s="1"/>
      <c r="I156" s="72"/>
      <c r="J156" s="72"/>
      <c r="K156" s="5"/>
    </row>
    <row r="157" spans="1:11" ht="15">
      <c r="A157" s="4"/>
      <c r="B157" s="72"/>
      <c r="C157" s="81"/>
      <c r="D157" s="80">
        <f>SUM(100%-SUM(D152+D153+D154+D155+D156))</f>
        <v>1</v>
      </c>
      <c r="E157" s="75">
        <f>SUM(J152-SUM(E152+E153+E154+E155+E156))</f>
        <v>0</v>
      </c>
      <c r="F157" s="77" t="str">
        <f t="shared" si="2"/>
        <v>+</v>
      </c>
      <c r="G157" s="2"/>
      <c r="H157" s="1"/>
      <c r="I157" s="72"/>
      <c r="J157" s="72"/>
      <c r="K157" s="5"/>
    </row>
    <row r="158" spans="1:11" ht="12.75">
      <c r="A158" s="4"/>
      <c r="B158" s="72"/>
      <c r="C158" s="72"/>
      <c r="D158" s="72"/>
      <c r="E158" s="72"/>
      <c r="F158" s="3"/>
      <c r="G158" s="2"/>
      <c r="H158" s="1"/>
      <c r="I158" s="1"/>
      <c r="J158" s="72"/>
      <c r="K158" s="5"/>
    </row>
    <row r="159" spans="1:11" ht="15">
      <c r="A159" s="87">
        <v>21</v>
      </c>
      <c r="B159" s="73">
        <f>IF('Prepaid Analysis'!Z$13&lt;&gt;"",'Prepaid Analysis'!Z$13,"")</f>
      </c>
      <c r="C159" s="81"/>
      <c r="D159" s="82">
        <v>0</v>
      </c>
      <c r="E159" s="75">
        <f>SUM($J159*D159)</f>
        <v>0</v>
      </c>
      <c r="F159" s="77" t="str">
        <f t="shared" si="2"/>
        <v>+</v>
      </c>
      <c r="G159" s="79" t="str">
        <f>IF('Prepaid Analysis'!Z$4&lt;&gt;"",'Prepaid Analysis'!Z$4,"")</f>
        <v>Vendor-21</v>
      </c>
      <c r="H159" s="73">
        <f>IF('Prepaid Analysis'!$H$2&lt;&gt;"",'Prepaid Analysis'!$H$2,"")</f>
        <v>271</v>
      </c>
      <c r="I159" s="81"/>
      <c r="J159" s="74">
        <f>SUM('Prepaid Analysis'!Z$12)</f>
        <v>0</v>
      </c>
      <c r="K159" s="78" t="str">
        <f>IF(J159&lt;0,"+","-")</f>
        <v>-</v>
      </c>
    </row>
    <row r="160" spans="1:11" ht="15">
      <c r="A160" s="4"/>
      <c r="B160" s="72"/>
      <c r="C160" s="81"/>
      <c r="D160" s="82">
        <v>0</v>
      </c>
      <c r="E160" s="75">
        <f>SUM($J159*D160)</f>
        <v>0</v>
      </c>
      <c r="F160" s="77" t="str">
        <f t="shared" si="2"/>
        <v>+</v>
      </c>
      <c r="G160" s="79" t="str">
        <f>IF('Prepaid Analysis'!Z$5&lt;&gt;"",'Prepaid Analysis'!Z$5,"")</f>
        <v>Vendor21-Comment1</v>
      </c>
      <c r="H160" s="1"/>
      <c r="I160" s="72"/>
      <c r="J160" s="93" t="str">
        <f>IF('Prepaid Analysis'!Z$8&lt;&gt;'Prepaid Analysis'!Z$12,"Monthly Variance"," ")</f>
        <v> </v>
      </c>
      <c r="K160" s="5"/>
    </row>
    <row r="161" spans="1:11" ht="15">
      <c r="A161" s="4"/>
      <c r="B161" s="72"/>
      <c r="C161" s="81"/>
      <c r="D161" s="82">
        <v>0</v>
      </c>
      <c r="E161" s="75">
        <f>SUM($J159*D161)</f>
        <v>0</v>
      </c>
      <c r="F161" s="77" t="str">
        <f t="shared" si="2"/>
        <v>+</v>
      </c>
      <c r="G161" s="79" t="str">
        <f>IF('Prepaid Analysis'!Z$6&lt;&gt;"",'Prepaid Analysis'!Z$6,"")</f>
        <v>Vendor21-Comment2</v>
      </c>
      <c r="H161" s="1"/>
      <c r="I161" s="72"/>
      <c r="J161" s="72"/>
      <c r="K161" s="5"/>
    </row>
    <row r="162" spans="1:11" ht="15">
      <c r="A162" s="4"/>
      <c r="B162" s="72"/>
      <c r="C162" s="81"/>
      <c r="D162" s="82">
        <v>0</v>
      </c>
      <c r="E162" s="75">
        <f>SUM($J159*D162)</f>
        <v>0</v>
      </c>
      <c r="F162" s="77" t="str">
        <f t="shared" si="2"/>
        <v>+</v>
      </c>
      <c r="G162" s="79" t="str">
        <f>IF('Prepaid Analysis'!Z$7&lt;&gt;"",'Prepaid Analysis'!Z$7,"")</f>
        <v>Vendor21-Comment3</v>
      </c>
      <c r="H162" s="1"/>
      <c r="I162" s="72"/>
      <c r="J162" s="72"/>
      <c r="K162" s="5"/>
    </row>
    <row r="163" spans="1:11" ht="15">
      <c r="A163" s="4"/>
      <c r="B163" s="72"/>
      <c r="C163" s="81"/>
      <c r="D163" s="82">
        <v>0</v>
      </c>
      <c r="E163" s="75">
        <f>SUM($J159*D163)</f>
        <v>0</v>
      </c>
      <c r="F163" s="77" t="str">
        <f t="shared" si="2"/>
        <v>+</v>
      </c>
      <c r="G163" s="76"/>
      <c r="H163" s="1"/>
      <c r="I163" s="72"/>
      <c r="J163" s="72"/>
      <c r="K163" s="5"/>
    </row>
    <row r="164" spans="1:11" ht="15">
      <c r="A164" s="4"/>
      <c r="B164" s="72"/>
      <c r="C164" s="81"/>
      <c r="D164" s="80">
        <f>SUM(100%-SUM(D159+D160+D161+D162+D163))</f>
        <v>1</v>
      </c>
      <c r="E164" s="75">
        <f>SUM(J159-SUM(E159+E160+E161+E162+E163))</f>
        <v>0</v>
      </c>
      <c r="F164" s="77" t="str">
        <f t="shared" si="2"/>
        <v>+</v>
      </c>
      <c r="G164" s="2"/>
      <c r="H164" s="1"/>
      <c r="I164" s="72"/>
      <c r="J164" s="72"/>
      <c r="K164" s="5"/>
    </row>
    <row r="165" spans="1:11" ht="12.75">
      <c r="A165" s="4"/>
      <c r="B165" s="72"/>
      <c r="C165" s="72"/>
      <c r="D165" s="72"/>
      <c r="E165" s="72"/>
      <c r="F165" s="3"/>
      <c r="G165" s="2"/>
      <c r="H165" s="1"/>
      <c r="I165" s="1"/>
      <c r="J165" s="72"/>
      <c r="K165" s="5"/>
    </row>
    <row r="166" spans="1:11" ht="15">
      <c r="A166" s="87">
        <v>22</v>
      </c>
      <c r="B166" s="73">
        <f>IF('Prepaid Analysis'!AA$13&lt;&gt;"",'Prepaid Analysis'!AA$13,"")</f>
      </c>
      <c r="C166" s="81"/>
      <c r="D166" s="82">
        <v>0</v>
      </c>
      <c r="E166" s="75">
        <f>SUM($J166*D166)</f>
        <v>0</v>
      </c>
      <c r="F166" s="77" t="str">
        <f t="shared" si="2"/>
        <v>+</v>
      </c>
      <c r="G166" s="79" t="str">
        <f>IF('Prepaid Analysis'!AA$4&lt;&gt;"",'Prepaid Analysis'!AA$4,"")</f>
        <v>Vendor-22</v>
      </c>
      <c r="H166" s="73">
        <f>IF('Prepaid Analysis'!$H$2&lt;&gt;"",'Prepaid Analysis'!$H$2,"")</f>
        <v>271</v>
      </c>
      <c r="I166" s="81"/>
      <c r="J166" s="74">
        <f>SUM('Prepaid Analysis'!AA$12)</f>
        <v>0</v>
      </c>
      <c r="K166" s="78" t="str">
        <f>IF(J166&lt;0,"+","-")</f>
        <v>-</v>
      </c>
    </row>
    <row r="167" spans="1:11" ht="15">
      <c r="A167" s="4"/>
      <c r="B167" s="72"/>
      <c r="C167" s="81"/>
      <c r="D167" s="82">
        <v>0</v>
      </c>
      <c r="E167" s="75">
        <f>SUM($J166*D167)</f>
        <v>0</v>
      </c>
      <c r="F167" s="77" t="str">
        <f t="shared" si="2"/>
        <v>+</v>
      </c>
      <c r="G167" s="79" t="str">
        <f>IF('Prepaid Analysis'!AA$5&lt;&gt;"",'Prepaid Analysis'!AA$5,"")</f>
        <v>Vendor22-Comment1</v>
      </c>
      <c r="H167" s="1"/>
      <c r="I167" s="72"/>
      <c r="J167" s="93" t="str">
        <f>IF('Prepaid Analysis'!AA$8&lt;&gt;'Prepaid Analysis'!AA$12,"Monthly Variance"," ")</f>
        <v> </v>
      </c>
      <c r="K167" s="5"/>
    </row>
    <row r="168" spans="1:11" ht="15">
      <c r="A168" s="4"/>
      <c r="B168" s="72"/>
      <c r="C168" s="81"/>
      <c r="D168" s="82">
        <v>0</v>
      </c>
      <c r="E168" s="75">
        <f>SUM($J166*D168)</f>
        <v>0</v>
      </c>
      <c r="F168" s="77" t="str">
        <f t="shared" si="2"/>
        <v>+</v>
      </c>
      <c r="G168" s="79" t="str">
        <f>IF('Prepaid Analysis'!AA$6&lt;&gt;"",'Prepaid Analysis'!AA$6,"")</f>
        <v>Vendor22-Comment2</v>
      </c>
      <c r="H168" s="1"/>
      <c r="I168" s="72"/>
      <c r="J168" s="72"/>
      <c r="K168" s="5"/>
    </row>
    <row r="169" spans="1:11" ht="15">
      <c r="A169" s="4"/>
      <c r="B169" s="72"/>
      <c r="C169" s="81"/>
      <c r="D169" s="82">
        <v>0</v>
      </c>
      <c r="E169" s="75">
        <f>SUM($J166*D169)</f>
        <v>0</v>
      </c>
      <c r="F169" s="77" t="str">
        <f t="shared" si="2"/>
        <v>+</v>
      </c>
      <c r="G169" s="79" t="str">
        <f>IF('Prepaid Analysis'!AA$7&lt;&gt;"",'Prepaid Analysis'!AA$7,"")</f>
        <v>Vendor22-Comment3</v>
      </c>
      <c r="H169" s="1"/>
      <c r="I169" s="72"/>
      <c r="J169" s="72"/>
      <c r="K169" s="5"/>
    </row>
    <row r="170" spans="1:11" ht="15">
      <c r="A170" s="4"/>
      <c r="B170" s="72"/>
      <c r="C170" s="81"/>
      <c r="D170" s="82">
        <v>0</v>
      </c>
      <c r="E170" s="75">
        <f>SUM($J166*D170)</f>
        <v>0</v>
      </c>
      <c r="F170" s="77" t="str">
        <f t="shared" si="2"/>
        <v>+</v>
      </c>
      <c r="G170" s="76"/>
      <c r="H170" s="1"/>
      <c r="I170" s="72"/>
      <c r="J170" s="72"/>
      <c r="K170" s="5"/>
    </row>
    <row r="171" spans="1:11" ht="15">
      <c r="A171" s="4"/>
      <c r="B171" s="72"/>
      <c r="C171" s="81"/>
      <c r="D171" s="80">
        <f>SUM(100%-SUM(D166+D167+D168+D169+D170))</f>
        <v>1</v>
      </c>
      <c r="E171" s="75">
        <f>SUM(J166-SUM(E166+E167+E168+E169+E170))</f>
        <v>0</v>
      </c>
      <c r="F171" s="77" t="str">
        <f t="shared" si="2"/>
        <v>+</v>
      </c>
      <c r="G171" s="2"/>
      <c r="H171" s="1"/>
      <c r="I171" s="72"/>
      <c r="J171" s="72"/>
      <c r="K171" s="5"/>
    </row>
    <row r="172" spans="1:11" ht="12.75">
      <c r="A172" s="4"/>
      <c r="B172" s="72"/>
      <c r="C172" s="72"/>
      <c r="D172" s="72"/>
      <c r="E172" s="72"/>
      <c r="F172" s="3"/>
      <c r="G172" s="2"/>
      <c r="H172" s="1"/>
      <c r="I172" s="1"/>
      <c r="J172" s="72"/>
      <c r="K172" s="5"/>
    </row>
    <row r="173" spans="1:11" ht="15">
      <c r="A173" s="87">
        <v>23</v>
      </c>
      <c r="B173" s="73">
        <f>IF('Prepaid Analysis'!AB$13&lt;&gt;"",'Prepaid Analysis'!AB$13,"")</f>
      </c>
      <c r="C173" s="81"/>
      <c r="D173" s="82">
        <v>0</v>
      </c>
      <c r="E173" s="75">
        <f>SUM($J173*D173)</f>
        <v>0</v>
      </c>
      <c r="F173" s="77" t="str">
        <f t="shared" si="2"/>
        <v>+</v>
      </c>
      <c r="G173" s="79" t="str">
        <f>IF('Prepaid Analysis'!AB$4&lt;&gt;"",'Prepaid Analysis'!AB$4,"")</f>
        <v>Vendor-23</v>
      </c>
      <c r="H173" s="73">
        <f>IF('Prepaid Analysis'!$H$2&lt;&gt;"",'Prepaid Analysis'!$H$2,"")</f>
        <v>271</v>
      </c>
      <c r="I173" s="81"/>
      <c r="J173" s="74">
        <f>SUM('Prepaid Analysis'!AB$12)</f>
        <v>0</v>
      </c>
      <c r="K173" s="78" t="str">
        <f>IF(J173&lt;0,"+","-")</f>
        <v>-</v>
      </c>
    </row>
    <row r="174" spans="1:11" ht="15">
      <c r="A174" s="4"/>
      <c r="B174" s="72"/>
      <c r="C174" s="81"/>
      <c r="D174" s="82">
        <v>0</v>
      </c>
      <c r="E174" s="75">
        <f>SUM($J173*D174)</f>
        <v>0</v>
      </c>
      <c r="F174" s="77" t="str">
        <f t="shared" si="2"/>
        <v>+</v>
      </c>
      <c r="G174" s="79" t="str">
        <f>IF('Prepaid Analysis'!AB$5&lt;&gt;"",'Prepaid Analysis'!AB$5,"")</f>
        <v>Vendor23-Comment1</v>
      </c>
      <c r="H174" s="1"/>
      <c r="I174" s="72"/>
      <c r="J174" s="93" t="str">
        <f>IF('Prepaid Analysis'!AB$8&lt;&gt;'Prepaid Analysis'!AB$12,"Monthly Variance"," ")</f>
        <v> </v>
      </c>
      <c r="K174" s="5"/>
    </row>
    <row r="175" spans="1:11" ht="15">
      <c r="A175" s="4"/>
      <c r="B175" s="72"/>
      <c r="C175" s="81"/>
      <c r="D175" s="82">
        <v>0</v>
      </c>
      <c r="E175" s="75">
        <f>SUM($J173*D175)</f>
        <v>0</v>
      </c>
      <c r="F175" s="77" t="str">
        <f t="shared" si="2"/>
        <v>+</v>
      </c>
      <c r="G175" s="79" t="str">
        <f>IF('Prepaid Analysis'!AB$6&lt;&gt;"",'Prepaid Analysis'!AB$6,"")</f>
        <v>Vendor23-Comment2</v>
      </c>
      <c r="H175" s="1"/>
      <c r="I175" s="72"/>
      <c r="J175" s="72"/>
      <c r="K175" s="5"/>
    </row>
    <row r="176" spans="1:11" ht="15">
      <c r="A176" s="4"/>
      <c r="B176" s="72"/>
      <c r="C176" s="81"/>
      <c r="D176" s="82">
        <v>0</v>
      </c>
      <c r="E176" s="75">
        <f>SUM($J173*D176)</f>
        <v>0</v>
      </c>
      <c r="F176" s="77" t="str">
        <f t="shared" si="2"/>
        <v>+</v>
      </c>
      <c r="G176" s="79" t="str">
        <f>IF('Prepaid Analysis'!AB$7&lt;&gt;"",'Prepaid Analysis'!AB$7,"")</f>
        <v>Vendor23-Comment3</v>
      </c>
      <c r="H176" s="1"/>
      <c r="I176" s="72"/>
      <c r="J176" s="72"/>
      <c r="K176" s="5"/>
    </row>
    <row r="177" spans="1:11" ht="15">
      <c r="A177" s="4"/>
      <c r="B177" s="72"/>
      <c r="C177" s="81"/>
      <c r="D177" s="82">
        <v>0</v>
      </c>
      <c r="E177" s="75">
        <f>SUM($J173*D177)</f>
        <v>0</v>
      </c>
      <c r="F177" s="77" t="str">
        <f t="shared" si="2"/>
        <v>+</v>
      </c>
      <c r="G177" s="76"/>
      <c r="H177" s="1"/>
      <c r="I177" s="72"/>
      <c r="J177" s="72"/>
      <c r="K177" s="5"/>
    </row>
    <row r="178" spans="1:11" ht="15">
      <c r="A178" s="4"/>
      <c r="B178" s="72"/>
      <c r="C178" s="81"/>
      <c r="D178" s="80">
        <f>SUM(100%-SUM(D173+D174+D175+D176+D177))</f>
        <v>1</v>
      </c>
      <c r="E178" s="75">
        <f>SUM(J173-SUM(E173+E174+E175+E176+E177))</f>
        <v>0</v>
      </c>
      <c r="F178" s="77" t="str">
        <f t="shared" si="2"/>
        <v>+</v>
      </c>
      <c r="G178" s="2"/>
      <c r="H178" s="1"/>
      <c r="I178" s="72"/>
      <c r="J178" s="72"/>
      <c r="K178" s="5"/>
    </row>
    <row r="179" spans="1:11" ht="13.5" customHeight="1">
      <c r="A179" s="4"/>
      <c r="B179" s="72"/>
      <c r="C179" s="72"/>
      <c r="D179" s="72"/>
      <c r="E179" s="72"/>
      <c r="F179" s="3"/>
      <c r="G179" s="2"/>
      <c r="H179" s="1"/>
      <c r="I179" s="1"/>
      <c r="J179" s="72"/>
      <c r="K179" s="5"/>
    </row>
    <row r="180" spans="1:11" ht="15">
      <c r="A180" s="87">
        <v>24</v>
      </c>
      <c r="B180" s="73">
        <f>IF('Prepaid Analysis'!AC$13&lt;&gt;"",'Prepaid Analysis'!AC$13,"")</f>
      </c>
      <c r="C180" s="81"/>
      <c r="D180" s="82">
        <v>0</v>
      </c>
      <c r="E180" s="75">
        <f>SUM($J180*D180)</f>
        <v>0</v>
      </c>
      <c r="F180" s="77" t="str">
        <f t="shared" si="2"/>
        <v>+</v>
      </c>
      <c r="G180" s="79" t="str">
        <f>IF('Prepaid Analysis'!AC$4&lt;&gt;"",'Prepaid Analysis'!AC$4,"")</f>
        <v>Vendor-24</v>
      </c>
      <c r="H180" s="73">
        <f>IF('Prepaid Analysis'!$H$2&lt;&gt;"",'Prepaid Analysis'!$H$2,"")</f>
        <v>271</v>
      </c>
      <c r="I180" s="81"/>
      <c r="J180" s="74">
        <f>SUM('Prepaid Analysis'!AC$12)</f>
        <v>0</v>
      </c>
      <c r="K180" s="78" t="str">
        <f>IF(J180&lt;0,"+","-")</f>
        <v>-</v>
      </c>
    </row>
    <row r="181" spans="1:11" ht="15">
      <c r="A181" s="4"/>
      <c r="B181" s="72"/>
      <c r="C181" s="81"/>
      <c r="D181" s="82">
        <v>0</v>
      </c>
      <c r="E181" s="75">
        <f>SUM($J180*D181)</f>
        <v>0</v>
      </c>
      <c r="F181" s="77" t="str">
        <f t="shared" si="2"/>
        <v>+</v>
      </c>
      <c r="G181" s="79" t="str">
        <f>IF('Prepaid Analysis'!AC$5&lt;&gt;"",'Prepaid Analysis'!AC$5,"")</f>
        <v>Vendor24-Comment1</v>
      </c>
      <c r="H181" s="1"/>
      <c r="I181" s="72"/>
      <c r="J181" s="93" t="str">
        <f>IF('Prepaid Analysis'!AC$8&lt;&gt;'Prepaid Analysis'!AC$12,"Monthly Variance"," ")</f>
        <v> </v>
      </c>
      <c r="K181" s="5"/>
    </row>
    <row r="182" spans="1:11" ht="15">
      <c r="A182" s="4"/>
      <c r="B182" s="72"/>
      <c r="C182" s="81"/>
      <c r="D182" s="82">
        <v>0</v>
      </c>
      <c r="E182" s="75">
        <f>SUM($J180*D182)</f>
        <v>0</v>
      </c>
      <c r="F182" s="77" t="str">
        <f t="shared" si="2"/>
        <v>+</v>
      </c>
      <c r="G182" s="79" t="str">
        <f>IF('Prepaid Analysis'!AC$6&lt;&gt;"",'Prepaid Analysis'!AC$6,"")</f>
        <v>Vendor24-Comment2</v>
      </c>
      <c r="H182" s="1"/>
      <c r="I182" s="72"/>
      <c r="J182" s="72"/>
      <c r="K182" s="5"/>
    </row>
    <row r="183" spans="1:11" ht="15">
      <c r="A183" s="4"/>
      <c r="B183" s="72"/>
      <c r="C183" s="81"/>
      <c r="D183" s="82">
        <v>0</v>
      </c>
      <c r="E183" s="75">
        <f>SUM($J180*D183)</f>
        <v>0</v>
      </c>
      <c r="F183" s="77" t="str">
        <f t="shared" si="2"/>
        <v>+</v>
      </c>
      <c r="G183" s="79" t="str">
        <f>IF('Prepaid Analysis'!AC$7&lt;&gt;"",'Prepaid Analysis'!AC$7,"")</f>
        <v>Vendor24-Comment3</v>
      </c>
      <c r="H183" s="1"/>
      <c r="I183" s="72"/>
      <c r="J183" s="72"/>
      <c r="K183" s="5"/>
    </row>
    <row r="184" spans="1:11" ht="15">
      <c r="A184" s="4"/>
      <c r="B184" s="72"/>
      <c r="C184" s="81"/>
      <c r="D184" s="82">
        <v>0</v>
      </c>
      <c r="E184" s="75">
        <f>SUM($J180*D184)</f>
        <v>0</v>
      </c>
      <c r="F184" s="77" t="str">
        <f t="shared" si="2"/>
        <v>+</v>
      </c>
      <c r="G184" s="76"/>
      <c r="H184" s="1"/>
      <c r="I184" s="72"/>
      <c r="J184" s="72"/>
      <c r="K184" s="5"/>
    </row>
    <row r="185" spans="1:11" ht="15">
      <c r="A185" s="4"/>
      <c r="B185" s="72"/>
      <c r="C185" s="81"/>
      <c r="D185" s="80">
        <f>SUM(100%-SUM(D180+D181+D182+D183+D184))</f>
        <v>1</v>
      </c>
      <c r="E185" s="75">
        <f>SUM(J180-SUM(E180+E181+E182+E183+E184))</f>
        <v>0</v>
      </c>
      <c r="F185" s="77" t="str">
        <f t="shared" si="2"/>
        <v>+</v>
      </c>
      <c r="G185" s="2"/>
      <c r="H185" s="1"/>
      <c r="I185" s="72"/>
      <c r="J185" s="72"/>
      <c r="K185" s="5"/>
    </row>
    <row r="186" spans="1:11" ht="19.5" customHeight="1" thickBot="1">
      <c r="A186" s="6"/>
      <c r="B186" s="8"/>
      <c r="C186" s="8"/>
      <c r="D186" s="8"/>
      <c r="E186" s="8"/>
      <c r="F186" s="7"/>
      <c r="G186" s="161" t="s">
        <v>161</v>
      </c>
      <c r="H186" s="8"/>
      <c r="I186" s="8"/>
      <c r="J186" s="8"/>
      <c r="K186" s="9"/>
    </row>
  </sheetData>
  <sheetProtection password="C50B" sheet="1" objects="1" scenarios="1" selectLockedCells="1"/>
  <mergeCells count="12">
    <mergeCell ref="B127:G127"/>
    <mergeCell ref="B65:G65"/>
    <mergeCell ref="J2:K2"/>
    <mergeCell ref="J64:K64"/>
    <mergeCell ref="A125:G126"/>
    <mergeCell ref="H126:I126"/>
    <mergeCell ref="J126:K126"/>
    <mergeCell ref="A1:G2"/>
    <mergeCell ref="B3:G3"/>
    <mergeCell ref="H2:I2"/>
    <mergeCell ref="A63:G64"/>
    <mergeCell ref="H64:I64"/>
  </mergeCells>
  <conditionalFormatting sqref="K7 K14 K21 K28 K35 K42 K49 K56 K69 K76 K83 K90 K97 K104 K111 K118 K131 K138 K145 K152 K159 K166 K173 K180">
    <cfRule type="cellIs" priority="1" dxfId="0" operator="equal" stopIfTrue="1">
      <formula>"+"</formula>
    </cfRule>
  </conditionalFormatting>
  <conditionalFormatting sqref="F7:F12 F14:F19 F21:F26 F28:F33 F35:F40 F42:F47 F49:F54 F56:F61 F69:F74 F76:F81 F83:F88 F90:F95 F97:F102 F104:F109 F111:F116 F118:F123 F131:F136 F138:F143 F145:F150 F152:F157 F159:F164 F166:F171 F173:F178 F180:F185">
    <cfRule type="cellIs" priority="2" dxfId="0" operator="equal" stopIfTrue="1">
      <formula>"-"</formula>
    </cfRule>
  </conditionalFormatting>
  <conditionalFormatting sqref="J8 J15 J22 J29 J36 J43 J50 J57 J70 J77 J84 J91 J98 J105 J112 J119 J132 J139 J146 J153 J160 J167 J174 J181">
    <cfRule type="cellIs" priority="3" dxfId="0" operator="notEqual" stopIfTrue="1">
      <formula>" "</formula>
    </cfRule>
  </conditionalFormatting>
  <printOptions horizontalCentered="1"/>
  <pageMargins left="0.5" right="0.25" top="0.25" bottom="0.5" header="0" footer="0.25"/>
  <pageSetup blackAndWhite="1" horizontalDpi="300" verticalDpi="300" orientation="portrait" scale="80" r:id="rId3"/>
  <headerFooter alignWithMargins="0">
    <oddFooter>&amp;CPrepared by   &amp;D&amp;RPage &amp;P</oddFooter>
  </headerFooter>
  <legacyDrawing r:id="rId2"/>
</worksheet>
</file>

<file path=xl/worksheets/sheet4.xml><?xml version="1.0" encoding="utf-8"?>
<worksheet xmlns="http://schemas.openxmlformats.org/spreadsheetml/2006/main" xmlns:r="http://schemas.openxmlformats.org/officeDocument/2006/relationships">
  <dimension ref="B2:T65"/>
  <sheetViews>
    <sheetView showGridLines="0" showRowColHeaders="0" workbookViewId="0" topLeftCell="A1">
      <selection activeCell="G8" sqref="G8"/>
    </sheetView>
  </sheetViews>
  <sheetFormatPr defaultColWidth="9.140625" defaultRowHeight="12.75"/>
  <cols>
    <col min="1" max="1" width="1.7109375" style="94" customWidth="1"/>
    <col min="2" max="2" width="4.7109375" style="94" customWidth="1"/>
    <col min="3" max="3" width="11.7109375" style="94" customWidth="1"/>
    <col min="4" max="5" width="14.7109375" style="94" hidden="1" customWidth="1"/>
    <col min="6" max="6" width="25.7109375" style="94" customWidth="1"/>
    <col min="7" max="7" width="14.7109375" style="94" customWidth="1"/>
    <col min="8" max="8" width="2.7109375" style="94" hidden="1" customWidth="1"/>
    <col min="9" max="16" width="13.28125" style="94" customWidth="1"/>
    <col min="17" max="17" width="14.7109375" style="94" customWidth="1"/>
    <col min="18" max="18" width="13.28125" style="94" customWidth="1"/>
    <col min="19" max="20" width="14.7109375" style="94" customWidth="1"/>
    <col min="21" max="16384" width="9.140625" style="94" customWidth="1"/>
  </cols>
  <sheetData>
    <row r="1" ht="4.5" customHeight="1"/>
    <row r="2" ht="39.75" customHeight="1">
      <c r="B2" s="95" t="s">
        <v>205</v>
      </c>
    </row>
    <row r="3" ht="12.75"/>
    <row r="4" spans="3:10" ht="19.5" customHeight="1">
      <c r="C4" s="223" t="s">
        <v>156</v>
      </c>
      <c r="D4" s="223"/>
      <c r="E4" s="223"/>
      <c r="F4" s="223"/>
      <c r="G4" s="223"/>
      <c r="H4" s="96"/>
      <c r="I4" s="222">
        <f ca="1">IF('Prepaid Analysis'!B6&lt;&gt;"",'Prepaid Analysis'!B6,NOW())</f>
        <v>39539</v>
      </c>
      <c r="J4" s="222"/>
    </row>
    <row r="5" spans="2:6" ht="19.5" customHeight="1">
      <c r="B5" s="97"/>
      <c r="C5" s="98"/>
      <c r="D5" s="98"/>
      <c r="E5" s="98"/>
      <c r="F5" s="99"/>
    </row>
    <row r="6" spans="2:20" ht="18" customHeight="1">
      <c r="B6" s="100"/>
      <c r="C6" s="100"/>
      <c r="D6" s="101">
        <f>MONTH(I4)</f>
        <v>4</v>
      </c>
      <c r="E6" s="102">
        <f>YEAR(I4)</f>
        <v>2008</v>
      </c>
      <c r="F6" s="100"/>
      <c r="G6" s="103" t="str">
        <f>CONCATENATE("Projected-",$E6)</f>
        <v>Projected-2008</v>
      </c>
      <c r="H6" s="98"/>
      <c r="I6" s="98"/>
      <c r="J6" s="104"/>
      <c r="K6" s="104"/>
      <c r="L6" s="104"/>
      <c r="M6" s="104"/>
      <c r="N6" s="104"/>
      <c r="O6" s="104"/>
      <c r="P6" s="104"/>
      <c r="Q6" s="104"/>
      <c r="R6" s="104"/>
      <c r="S6" s="104"/>
      <c r="T6" s="104"/>
    </row>
    <row r="7" spans="2:20" ht="19.5" customHeight="1">
      <c r="B7" s="105" t="s">
        <v>58</v>
      </c>
      <c r="C7" s="105" t="s">
        <v>153</v>
      </c>
      <c r="D7" s="106" t="s">
        <v>154</v>
      </c>
      <c r="E7" s="106" t="s">
        <v>155</v>
      </c>
      <c r="F7" s="107" t="s">
        <v>157</v>
      </c>
      <c r="G7" s="108" t="s">
        <v>158</v>
      </c>
      <c r="H7" s="109"/>
      <c r="I7" s="110" t="str">
        <f>CONCATENATE("January-",$E6)</f>
        <v>January-2008</v>
      </c>
      <c r="J7" s="110" t="str">
        <f>CONCATENATE("February-",$E6)</f>
        <v>February-2008</v>
      </c>
      <c r="K7" s="110" t="str">
        <f>CONCATENATE("March-",$E6)</f>
        <v>March-2008</v>
      </c>
      <c r="L7" s="110" t="str">
        <f>CONCATENATE("April-",$E6)</f>
        <v>April-2008</v>
      </c>
      <c r="M7" s="110" t="str">
        <f>CONCATENATE("May-",$E6)</f>
        <v>May-2008</v>
      </c>
      <c r="N7" s="110" t="str">
        <f>CONCATENATE("June-",$E6)</f>
        <v>June-2008</v>
      </c>
      <c r="O7" s="110" t="str">
        <f>CONCATENATE("July-",$E6)</f>
        <v>July-2008</v>
      </c>
      <c r="P7" s="110" t="str">
        <f>CONCATENATE("August-",$E6)</f>
        <v>August-2008</v>
      </c>
      <c r="Q7" s="111" t="str">
        <f>CONCATENATE("September-",$E6)</f>
        <v>September-2008</v>
      </c>
      <c r="R7" s="110" t="str">
        <f>CONCATENATE("October-",$E6)</f>
        <v>October-2008</v>
      </c>
      <c r="S7" s="110" t="str">
        <f>CONCATENATE("November-",$E6)</f>
        <v>November-2008</v>
      </c>
      <c r="T7" s="110" t="str">
        <f>CONCATENATE("December-",$E6)</f>
        <v>December-2008</v>
      </c>
    </row>
    <row r="8" spans="2:20" ht="12.75">
      <c r="B8" s="112">
        <v>1</v>
      </c>
      <c r="C8" s="113">
        <f ca="1">IF('Prepaid Analysis'!F$9&lt;&gt;"",'Prepaid Analysis'!F$9,NOW())</f>
        <v>39858</v>
      </c>
      <c r="D8" s="114">
        <f>MONTH(C8)</f>
        <v>2</v>
      </c>
      <c r="E8" s="114">
        <f>YEAR(C8)</f>
        <v>2009</v>
      </c>
      <c r="F8" s="115" t="str">
        <f>IF('Prepaid Analysis'!F$4&lt;&gt;"",'Prepaid Analysis'!F$4,"Vendor Payable Not Established")</f>
        <v>MetLife</v>
      </c>
      <c r="G8" s="153">
        <v>100000</v>
      </c>
      <c r="H8" s="116"/>
      <c r="I8" s="117">
        <f>IF($E8&lt;&gt;$E$6,0,IF($D8=1,$G8,0))</f>
        <v>0</v>
      </c>
      <c r="J8" s="117">
        <f>IF($E8&lt;&gt;$E$6,0,IF($D8=2,$G8,0))</f>
        <v>0</v>
      </c>
      <c r="K8" s="117">
        <f>IF($E8&lt;&gt;$E$6,0,IF($D8=3,$G8,0))</f>
        <v>0</v>
      </c>
      <c r="L8" s="117">
        <f>IF($E8&lt;&gt;$E$6,0,IF($D8=4,$G8,0))</f>
        <v>0</v>
      </c>
      <c r="M8" s="117">
        <f>IF($E8&lt;&gt;$E$6,0,IF($D8=5,$G8,0))</f>
        <v>0</v>
      </c>
      <c r="N8" s="117">
        <f>IF($E8&lt;&gt;$E$6,0,IF($D8=6,$G8,0))</f>
        <v>0</v>
      </c>
      <c r="O8" s="117">
        <f>IF($E8&lt;&gt;$E$6,0,IF($D8=7,$G8,0))</f>
        <v>0</v>
      </c>
      <c r="P8" s="117">
        <f>IF($E8&lt;&gt;$E$6,0,IF($D8=8,$G8,0))</f>
        <v>0</v>
      </c>
      <c r="Q8" s="117">
        <f>IF($E8&lt;&gt;$E$6,0,IF($D8=9,$G8,0))</f>
        <v>0</v>
      </c>
      <c r="R8" s="117">
        <f>IF($E8&lt;&gt;$E$6,0,IF($D8=10,$G8,0))</f>
        <v>0</v>
      </c>
      <c r="S8" s="117">
        <f>IF($E8&lt;&gt;$E$6,0,IF($D8=11,$G8,0))</f>
        <v>0</v>
      </c>
      <c r="T8" s="117">
        <f>IF($E8&lt;&gt;$E$6,0,IF($D8=12,$G8,0))</f>
        <v>0</v>
      </c>
    </row>
    <row r="9" spans="2:20" ht="12.75">
      <c r="B9" s="118">
        <v>2</v>
      </c>
      <c r="C9" s="119">
        <f ca="1">IF('Prepaid Analysis'!G$9&lt;&gt;"",'Prepaid Analysis'!G$9,NOW())</f>
        <v>40579.311703125</v>
      </c>
      <c r="D9" s="120">
        <f aca="true" t="shared" si="0" ref="D9:D31">MONTH(C9)</f>
        <v>2</v>
      </c>
      <c r="E9" s="120">
        <f aca="true" t="shared" si="1" ref="E9:E31">YEAR(C9)</f>
        <v>2011</v>
      </c>
      <c r="F9" s="121" t="str">
        <f>IF('Prepaid Analysis'!G$4&lt;&gt;"",'Prepaid Analysis'!G$4,"Vendor Payable Not Established")</f>
        <v>Vendor-2</v>
      </c>
      <c r="G9" s="153">
        <v>0</v>
      </c>
      <c r="H9" s="122"/>
      <c r="I9" s="123">
        <f aca="true" t="shared" si="2" ref="I9:I31">IF($E9&lt;&gt;$E$6,0,IF($D9=1,$G9,0))</f>
        <v>0</v>
      </c>
      <c r="J9" s="123">
        <f aca="true" t="shared" si="3" ref="J9:J31">IF($E9&lt;&gt;$E$6,0,IF($D9=2,$G9,0))</f>
        <v>0</v>
      </c>
      <c r="K9" s="123">
        <f aca="true" t="shared" si="4" ref="K9:K31">IF($E9&lt;&gt;$E$6,0,IF($D9=3,$G9,0))</f>
        <v>0</v>
      </c>
      <c r="L9" s="123">
        <f aca="true" t="shared" si="5" ref="L9:L31">IF($E9&lt;&gt;$E$6,0,IF($D9=4,$G9,0))</f>
        <v>0</v>
      </c>
      <c r="M9" s="123">
        <f aca="true" t="shared" si="6" ref="M9:M31">IF($E9&lt;&gt;$E$6,0,IF($D9=5,$G9,0))</f>
        <v>0</v>
      </c>
      <c r="N9" s="123">
        <f aca="true" t="shared" si="7" ref="N9:N31">IF($E9&lt;&gt;$E$6,0,IF($D9=6,$G9,0))</f>
        <v>0</v>
      </c>
      <c r="O9" s="123">
        <f aca="true" t="shared" si="8" ref="O9:O31">IF($E9&lt;&gt;$E$6,0,IF($D9=7,$G9,0))</f>
        <v>0</v>
      </c>
      <c r="P9" s="123">
        <f aca="true" t="shared" si="9" ref="P9:P31">IF($E9&lt;&gt;$E$6,0,IF($D9=8,$G9,0))</f>
        <v>0</v>
      </c>
      <c r="Q9" s="123">
        <f aca="true" t="shared" si="10" ref="Q9:Q31">IF($E9&lt;&gt;$E$6,0,IF($D9=9,$G9,0))</f>
        <v>0</v>
      </c>
      <c r="R9" s="123">
        <f aca="true" t="shared" si="11" ref="R9:R31">IF($E9&lt;&gt;$E$6,0,IF($D9=10,$G9,0))</f>
        <v>0</v>
      </c>
      <c r="S9" s="123">
        <f aca="true" t="shared" si="12" ref="S9:S31">IF($E9&lt;&gt;$E$6,0,IF($D9=11,$G9,0))</f>
        <v>0</v>
      </c>
      <c r="T9" s="123">
        <f aca="true" t="shared" si="13" ref="T9:T31">IF($E9&lt;&gt;$E$6,0,IF($D9=12,$G9,0))</f>
        <v>0</v>
      </c>
    </row>
    <row r="10" spans="2:20" ht="12.75">
      <c r="B10" s="124">
        <v>3</v>
      </c>
      <c r="C10" s="125">
        <f ca="1">IF('Prepaid Analysis'!H$9&lt;&gt;"",'Prepaid Analysis'!H$9,NOW())</f>
        <v>40579.311703125</v>
      </c>
      <c r="D10" s="126">
        <f t="shared" si="0"/>
        <v>2</v>
      </c>
      <c r="E10" s="126">
        <f t="shared" si="1"/>
        <v>2011</v>
      </c>
      <c r="F10" s="127" t="str">
        <f>IF('Prepaid Analysis'!H$4&lt;&gt;"",'Prepaid Analysis'!H$4,"Vendor Payable Not Established")</f>
        <v>Vendor-3</v>
      </c>
      <c r="G10" s="153">
        <v>0</v>
      </c>
      <c r="H10" s="128"/>
      <c r="I10" s="129">
        <f t="shared" si="2"/>
        <v>0</v>
      </c>
      <c r="J10" s="129">
        <f t="shared" si="3"/>
        <v>0</v>
      </c>
      <c r="K10" s="129">
        <f t="shared" si="4"/>
        <v>0</v>
      </c>
      <c r="L10" s="129">
        <f t="shared" si="5"/>
        <v>0</v>
      </c>
      <c r="M10" s="129">
        <f t="shared" si="6"/>
        <v>0</v>
      </c>
      <c r="N10" s="129">
        <f t="shared" si="7"/>
        <v>0</v>
      </c>
      <c r="O10" s="129">
        <f t="shared" si="8"/>
        <v>0</v>
      </c>
      <c r="P10" s="129">
        <f t="shared" si="9"/>
        <v>0</v>
      </c>
      <c r="Q10" s="129">
        <f t="shared" si="10"/>
        <v>0</v>
      </c>
      <c r="R10" s="129">
        <f t="shared" si="11"/>
        <v>0</v>
      </c>
      <c r="S10" s="129">
        <f t="shared" si="12"/>
        <v>0</v>
      </c>
      <c r="T10" s="129">
        <f t="shared" si="13"/>
        <v>0</v>
      </c>
    </row>
    <row r="11" spans="2:20" ht="12.75">
      <c r="B11" s="130">
        <v>4</v>
      </c>
      <c r="C11" s="119">
        <f ca="1">IF('Prepaid Analysis'!I$9&lt;&gt;"",'Prepaid Analysis'!I$9,NOW())</f>
        <v>40579.311703125</v>
      </c>
      <c r="D11" s="131">
        <f t="shared" si="0"/>
        <v>2</v>
      </c>
      <c r="E11" s="131">
        <f t="shared" si="1"/>
        <v>2011</v>
      </c>
      <c r="F11" s="121" t="str">
        <f>IF('Prepaid Analysis'!I$4&lt;&gt;"",'Prepaid Analysis'!I$4,"Vendor Payable Not Established")</f>
        <v>Vendor-4</v>
      </c>
      <c r="G11" s="153">
        <v>0</v>
      </c>
      <c r="H11" s="132"/>
      <c r="I11" s="133">
        <f t="shared" si="2"/>
        <v>0</v>
      </c>
      <c r="J11" s="133">
        <f t="shared" si="3"/>
        <v>0</v>
      </c>
      <c r="K11" s="133">
        <f t="shared" si="4"/>
        <v>0</v>
      </c>
      <c r="L11" s="133">
        <f t="shared" si="5"/>
        <v>0</v>
      </c>
      <c r="M11" s="133">
        <f t="shared" si="6"/>
        <v>0</v>
      </c>
      <c r="N11" s="133">
        <f t="shared" si="7"/>
        <v>0</v>
      </c>
      <c r="O11" s="133">
        <f t="shared" si="8"/>
        <v>0</v>
      </c>
      <c r="P11" s="133">
        <f t="shared" si="9"/>
        <v>0</v>
      </c>
      <c r="Q11" s="133">
        <f t="shared" si="10"/>
        <v>0</v>
      </c>
      <c r="R11" s="133">
        <f t="shared" si="11"/>
        <v>0</v>
      </c>
      <c r="S11" s="133">
        <f t="shared" si="12"/>
        <v>0</v>
      </c>
      <c r="T11" s="133">
        <f t="shared" si="13"/>
        <v>0</v>
      </c>
    </row>
    <row r="12" spans="2:20" ht="12.75">
      <c r="B12" s="124">
        <v>5</v>
      </c>
      <c r="C12" s="125">
        <f ca="1">IF('Prepaid Analysis'!J$9&lt;&gt;"",'Prepaid Analysis'!J$9,NOW())</f>
        <v>40579.311703125</v>
      </c>
      <c r="D12" s="126">
        <f t="shared" si="0"/>
        <v>2</v>
      </c>
      <c r="E12" s="126">
        <f t="shared" si="1"/>
        <v>2011</v>
      </c>
      <c r="F12" s="127" t="str">
        <f>IF('Prepaid Analysis'!J$4&lt;&gt;"",'Prepaid Analysis'!J$4,"Vendor Payable Not Established")</f>
        <v>Vendor-5</v>
      </c>
      <c r="G12" s="153">
        <v>0</v>
      </c>
      <c r="H12" s="128"/>
      <c r="I12" s="129">
        <f t="shared" si="2"/>
        <v>0</v>
      </c>
      <c r="J12" s="129">
        <f t="shared" si="3"/>
        <v>0</v>
      </c>
      <c r="K12" s="129">
        <f t="shared" si="4"/>
        <v>0</v>
      </c>
      <c r="L12" s="129">
        <f t="shared" si="5"/>
        <v>0</v>
      </c>
      <c r="M12" s="129">
        <f t="shared" si="6"/>
        <v>0</v>
      </c>
      <c r="N12" s="129">
        <f t="shared" si="7"/>
        <v>0</v>
      </c>
      <c r="O12" s="129">
        <f t="shared" si="8"/>
        <v>0</v>
      </c>
      <c r="P12" s="129">
        <f t="shared" si="9"/>
        <v>0</v>
      </c>
      <c r="Q12" s="129">
        <f t="shared" si="10"/>
        <v>0</v>
      </c>
      <c r="R12" s="129">
        <f t="shared" si="11"/>
        <v>0</v>
      </c>
      <c r="S12" s="129">
        <f t="shared" si="12"/>
        <v>0</v>
      </c>
      <c r="T12" s="129">
        <f t="shared" si="13"/>
        <v>0</v>
      </c>
    </row>
    <row r="13" spans="2:20" ht="12.75">
      <c r="B13" s="130">
        <v>6</v>
      </c>
      <c r="C13" s="119">
        <f ca="1">IF('Prepaid Analysis'!K$9&lt;&gt;"",'Prepaid Analysis'!K$9,NOW())</f>
        <v>40579.311703125</v>
      </c>
      <c r="D13" s="131">
        <f t="shared" si="0"/>
        <v>2</v>
      </c>
      <c r="E13" s="131">
        <f t="shared" si="1"/>
        <v>2011</v>
      </c>
      <c r="F13" s="121" t="str">
        <f>IF('Prepaid Analysis'!K$4&lt;&gt;"",'Prepaid Analysis'!K$4,"Vendor Payable Not Established")</f>
        <v>Vendor-6</v>
      </c>
      <c r="G13" s="153">
        <v>0</v>
      </c>
      <c r="H13" s="132"/>
      <c r="I13" s="133">
        <f t="shared" si="2"/>
        <v>0</v>
      </c>
      <c r="J13" s="133">
        <f t="shared" si="3"/>
        <v>0</v>
      </c>
      <c r="K13" s="133">
        <f t="shared" si="4"/>
        <v>0</v>
      </c>
      <c r="L13" s="133">
        <f t="shared" si="5"/>
        <v>0</v>
      </c>
      <c r="M13" s="133">
        <f t="shared" si="6"/>
        <v>0</v>
      </c>
      <c r="N13" s="133">
        <f t="shared" si="7"/>
        <v>0</v>
      </c>
      <c r="O13" s="133">
        <f t="shared" si="8"/>
        <v>0</v>
      </c>
      <c r="P13" s="133">
        <f t="shared" si="9"/>
        <v>0</v>
      </c>
      <c r="Q13" s="133">
        <f t="shared" si="10"/>
        <v>0</v>
      </c>
      <c r="R13" s="133">
        <f t="shared" si="11"/>
        <v>0</v>
      </c>
      <c r="S13" s="133">
        <f t="shared" si="12"/>
        <v>0</v>
      </c>
      <c r="T13" s="133">
        <f t="shared" si="13"/>
        <v>0</v>
      </c>
    </row>
    <row r="14" spans="2:20" ht="12.75">
      <c r="B14" s="124">
        <v>7</v>
      </c>
      <c r="C14" s="125">
        <f ca="1">IF('Prepaid Analysis'!L$9&lt;&gt;"",'Prepaid Analysis'!L$9,NOW())</f>
        <v>40579.311703125</v>
      </c>
      <c r="D14" s="126">
        <f t="shared" si="0"/>
        <v>2</v>
      </c>
      <c r="E14" s="126">
        <f t="shared" si="1"/>
        <v>2011</v>
      </c>
      <c r="F14" s="127" t="str">
        <f>IF('Prepaid Analysis'!L$4&lt;&gt;"",'Prepaid Analysis'!L$4,"Vendor Payable Not Established")</f>
        <v>Vendor-7</v>
      </c>
      <c r="G14" s="153">
        <v>0</v>
      </c>
      <c r="H14" s="128"/>
      <c r="I14" s="129">
        <f t="shared" si="2"/>
        <v>0</v>
      </c>
      <c r="J14" s="129">
        <f t="shared" si="3"/>
        <v>0</v>
      </c>
      <c r="K14" s="129">
        <f t="shared" si="4"/>
        <v>0</v>
      </c>
      <c r="L14" s="129">
        <f t="shared" si="5"/>
        <v>0</v>
      </c>
      <c r="M14" s="129">
        <f t="shared" si="6"/>
        <v>0</v>
      </c>
      <c r="N14" s="129">
        <f t="shared" si="7"/>
        <v>0</v>
      </c>
      <c r="O14" s="129">
        <f t="shared" si="8"/>
        <v>0</v>
      </c>
      <c r="P14" s="129">
        <f t="shared" si="9"/>
        <v>0</v>
      </c>
      <c r="Q14" s="129">
        <f t="shared" si="10"/>
        <v>0</v>
      </c>
      <c r="R14" s="129">
        <f t="shared" si="11"/>
        <v>0</v>
      </c>
      <c r="S14" s="129">
        <f t="shared" si="12"/>
        <v>0</v>
      </c>
      <c r="T14" s="129">
        <f t="shared" si="13"/>
        <v>0</v>
      </c>
    </row>
    <row r="15" spans="2:20" ht="12.75">
      <c r="B15" s="130">
        <v>8</v>
      </c>
      <c r="C15" s="119">
        <f ca="1">IF('Prepaid Analysis'!M$9&lt;&gt;"",'Prepaid Analysis'!M$9,NOW())</f>
        <v>40579.311703125</v>
      </c>
      <c r="D15" s="131">
        <f t="shared" si="0"/>
        <v>2</v>
      </c>
      <c r="E15" s="131">
        <f t="shared" si="1"/>
        <v>2011</v>
      </c>
      <c r="F15" s="121" t="str">
        <f>IF('Prepaid Analysis'!M$4&lt;&gt;"",'Prepaid Analysis'!M$4,"Vendor Payable Not Established")</f>
        <v>Vendor-8</v>
      </c>
      <c r="G15" s="153">
        <v>0</v>
      </c>
      <c r="H15" s="132"/>
      <c r="I15" s="133">
        <f t="shared" si="2"/>
        <v>0</v>
      </c>
      <c r="J15" s="133">
        <f t="shared" si="3"/>
        <v>0</v>
      </c>
      <c r="K15" s="133">
        <f t="shared" si="4"/>
        <v>0</v>
      </c>
      <c r="L15" s="133">
        <f t="shared" si="5"/>
        <v>0</v>
      </c>
      <c r="M15" s="133">
        <f t="shared" si="6"/>
        <v>0</v>
      </c>
      <c r="N15" s="133">
        <f t="shared" si="7"/>
        <v>0</v>
      </c>
      <c r="O15" s="133">
        <f t="shared" si="8"/>
        <v>0</v>
      </c>
      <c r="P15" s="133">
        <f t="shared" si="9"/>
        <v>0</v>
      </c>
      <c r="Q15" s="133">
        <f t="shared" si="10"/>
        <v>0</v>
      </c>
      <c r="R15" s="133">
        <f t="shared" si="11"/>
        <v>0</v>
      </c>
      <c r="S15" s="133">
        <f t="shared" si="12"/>
        <v>0</v>
      </c>
      <c r="T15" s="133">
        <f t="shared" si="13"/>
        <v>0</v>
      </c>
    </row>
    <row r="16" spans="2:20" ht="12.75">
      <c r="B16" s="124">
        <v>9</v>
      </c>
      <c r="C16" s="125">
        <f ca="1">IF('Prepaid Analysis'!N$9&lt;&gt;"",'Prepaid Analysis'!N$9,NOW())</f>
        <v>40579.311703125</v>
      </c>
      <c r="D16" s="126">
        <f t="shared" si="0"/>
        <v>2</v>
      </c>
      <c r="E16" s="126">
        <f t="shared" si="1"/>
        <v>2011</v>
      </c>
      <c r="F16" s="127" t="str">
        <f>IF('Prepaid Analysis'!N$4&lt;&gt;"",'Prepaid Analysis'!N$4,"Vendor Payable Not Established")</f>
        <v>Vendor-9</v>
      </c>
      <c r="G16" s="153">
        <v>0</v>
      </c>
      <c r="H16" s="128"/>
      <c r="I16" s="129">
        <f t="shared" si="2"/>
        <v>0</v>
      </c>
      <c r="J16" s="129">
        <f t="shared" si="3"/>
        <v>0</v>
      </c>
      <c r="K16" s="129">
        <f t="shared" si="4"/>
        <v>0</v>
      </c>
      <c r="L16" s="129">
        <f t="shared" si="5"/>
        <v>0</v>
      </c>
      <c r="M16" s="129">
        <f t="shared" si="6"/>
        <v>0</v>
      </c>
      <c r="N16" s="129">
        <f t="shared" si="7"/>
        <v>0</v>
      </c>
      <c r="O16" s="129">
        <f t="shared" si="8"/>
        <v>0</v>
      </c>
      <c r="P16" s="129">
        <f t="shared" si="9"/>
        <v>0</v>
      </c>
      <c r="Q16" s="129">
        <f t="shared" si="10"/>
        <v>0</v>
      </c>
      <c r="R16" s="129">
        <f t="shared" si="11"/>
        <v>0</v>
      </c>
      <c r="S16" s="129">
        <f t="shared" si="12"/>
        <v>0</v>
      </c>
      <c r="T16" s="129">
        <f t="shared" si="13"/>
        <v>0</v>
      </c>
    </row>
    <row r="17" spans="2:20" ht="12.75">
      <c r="B17" s="130">
        <v>10</v>
      </c>
      <c r="C17" s="119">
        <f ca="1">IF('Prepaid Analysis'!O$9&lt;&gt;"",'Prepaid Analysis'!O$9,NOW())</f>
        <v>40579.311703125</v>
      </c>
      <c r="D17" s="131">
        <f t="shared" si="0"/>
        <v>2</v>
      </c>
      <c r="E17" s="131">
        <f t="shared" si="1"/>
        <v>2011</v>
      </c>
      <c r="F17" s="121" t="str">
        <f>IF('Prepaid Analysis'!O$4&lt;&gt;"",'Prepaid Analysis'!O$4,"Vendor Payable Not Established")</f>
        <v>Vendor-10</v>
      </c>
      <c r="G17" s="153">
        <v>0</v>
      </c>
      <c r="H17" s="132"/>
      <c r="I17" s="133">
        <f t="shared" si="2"/>
        <v>0</v>
      </c>
      <c r="J17" s="133">
        <f t="shared" si="3"/>
        <v>0</v>
      </c>
      <c r="K17" s="133">
        <f t="shared" si="4"/>
        <v>0</v>
      </c>
      <c r="L17" s="133">
        <f t="shared" si="5"/>
        <v>0</v>
      </c>
      <c r="M17" s="133">
        <f t="shared" si="6"/>
        <v>0</v>
      </c>
      <c r="N17" s="133">
        <f t="shared" si="7"/>
        <v>0</v>
      </c>
      <c r="O17" s="133">
        <f t="shared" si="8"/>
        <v>0</v>
      </c>
      <c r="P17" s="133">
        <f t="shared" si="9"/>
        <v>0</v>
      </c>
      <c r="Q17" s="133">
        <f t="shared" si="10"/>
        <v>0</v>
      </c>
      <c r="R17" s="133">
        <f t="shared" si="11"/>
        <v>0</v>
      </c>
      <c r="S17" s="133">
        <f t="shared" si="12"/>
        <v>0</v>
      </c>
      <c r="T17" s="133">
        <f t="shared" si="13"/>
        <v>0</v>
      </c>
    </row>
    <row r="18" spans="2:20" ht="12.75">
      <c r="B18" s="124">
        <v>11</v>
      </c>
      <c r="C18" s="125">
        <f ca="1">IF('Prepaid Analysis'!P$9&lt;&gt;"",'Prepaid Analysis'!P$9,NOW())</f>
        <v>40579.311703125</v>
      </c>
      <c r="D18" s="126">
        <f t="shared" si="0"/>
        <v>2</v>
      </c>
      <c r="E18" s="126">
        <f t="shared" si="1"/>
        <v>2011</v>
      </c>
      <c r="F18" s="127" t="str">
        <f>IF('Prepaid Analysis'!P$4&lt;&gt;"",'Prepaid Analysis'!P$4,"Vendor Payable Not Established")</f>
        <v>Vendor-11</v>
      </c>
      <c r="G18" s="153">
        <v>0</v>
      </c>
      <c r="H18" s="128"/>
      <c r="I18" s="129">
        <f t="shared" si="2"/>
        <v>0</v>
      </c>
      <c r="J18" s="129">
        <f t="shared" si="3"/>
        <v>0</v>
      </c>
      <c r="K18" s="129">
        <f t="shared" si="4"/>
        <v>0</v>
      </c>
      <c r="L18" s="129">
        <f t="shared" si="5"/>
        <v>0</v>
      </c>
      <c r="M18" s="129">
        <f t="shared" si="6"/>
        <v>0</v>
      </c>
      <c r="N18" s="129">
        <f t="shared" si="7"/>
        <v>0</v>
      </c>
      <c r="O18" s="129">
        <f t="shared" si="8"/>
        <v>0</v>
      </c>
      <c r="P18" s="129">
        <f t="shared" si="9"/>
        <v>0</v>
      </c>
      <c r="Q18" s="129">
        <f t="shared" si="10"/>
        <v>0</v>
      </c>
      <c r="R18" s="129">
        <f t="shared" si="11"/>
        <v>0</v>
      </c>
      <c r="S18" s="129">
        <f t="shared" si="12"/>
        <v>0</v>
      </c>
      <c r="T18" s="129">
        <f t="shared" si="13"/>
        <v>0</v>
      </c>
    </row>
    <row r="19" spans="2:20" ht="12.75">
      <c r="B19" s="130">
        <v>12</v>
      </c>
      <c r="C19" s="119">
        <f ca="1">IF('Prepaid Analysis'!Q$9&lt;&gt;"",'Prepaid Analysis'!Q$9,NOW())</f>
        <v>40579.311703125</v>
      </c>
      <c r="D19" s="131">
        <f t="shared" si="0"/>
        <v>2</v>
      </c>
      <c r="E19" s="131">
        <f t="shared" si="1"/>
        <v>2011</v>
      </c>
      <c r="F19" s="121" t="str">
        <f>IF('Prepaid Analysis'!Q$4&lt;&gt;"",'Prepaid Analysis'!Q$4,"Vendor Payable Not Established")</f>
        <v>Vendor-12</v>
      </c>
      <c r="G19" s="153">
        <v>0</v>
      </c>
      <c r="H19" s="132"/>
      <c r="I19" s="133">
        <f t="shared" si="2"/>
        <v>0</v>
      </c>
      <c r="J19" s="133">
        <f t="shared" si="3"/>
        <v>0</v>
      </c>
      <c r="K19" s="133">
        <f t="shared" si="4"/>
        <v>0</v>
      </c>
      <c r="L19" s="133">
        <f t="shared" si="5"/>
        <v>0</v>
      </c>
      <c r="M19" s="133">
        <f t="shared" si="6"/>
        <v>0</v>
      </c>
      <c r="N19" s="133">
        <f t="shared" si="7"/>
        <v>0</v>
      </c>
      <c r="O19" s="133">
        <f t="shared" si="8"/>
        <v>0</v>
      </c>
      <c r="P19" s="133">
        <f t="shared" si="9"/>
        <v>0</v>
      </c>
      <c r="Q19" s="133">
        <f t="shared" si="10"/>
        <v>0</v>
      </c>
      <c r="R19" s="133">
        <f t="shared" si="11"/>
        <v>0</v>
      </c>
      <c r="S19" s="133">
        <f t="shared" si="12"/>
        <v>0</v>
      </c>
      <c r="T19" s="133">
        <f t="shared" si="13"/>
        <v>0</v>
      </c>
    </row>
    <row r="20" spans="2:20" ht="12.75">
      <c r="B20" s="124">
        <v>13</v>
      </c>
      <c r="C20" s="125">
        <f ca="1">IF('Prepaid Analysis'!R$9&lt;&gt;"",'Prepaid Analysis'!R$9,NOW())</f>
        <v>40579.311703125</v>
      </c>
      <c r="D20" s="126">
        <f t="shared" si="0"/>
        <v>2</v>
      </c>
      <c r="E20" s="126">
        <f t="shared" si="1"/>
        <v>2011</v>
      </c>
      <c r="F20" s="127" t="str">
        <f>IF('Prepaid Analysis'!R$4&lt;&gt;"",'Prepaid Analysis'!R$4,"Vendor Payable Not Established")</f>
        <v>Vendor-13</v>
      </c>
      <c r="G20" s="153">
        <v>0</v>
      </c>
      <c r="H20" s="128"/>
      <c r="I20" s="129">
        <f t="shared" si="2"/>
        <v>0</v>
      </c>
      <c r="J20" s="129">
        <f t="shared" si="3"/>
        <v>0</v>
      </c>
      <c r="K20" s="129">
        <f t="shared" si="4"/>
        <v>0</v>
      </c>
      <c r="L20" s="129">
        <f t="shared" si="5"/>
        <v>0</v>
      </c>
      <c r="M20" s="129">
        <f t="shared" si="6"/>
        <v>0</v>
      </c>
      <c r="N20" s="129">
        <f t="shared" si="7"/>
        <v>0</v>
      </c>
      <c r="O20" s="129">
        <f t="shared" si="8"/>
        <v>0</v>
      </c>
      <c r="P20" s="129">
        <f t="shared" si="9"/>
        <v>0</v>
      </c>
      <c r="Q20" s="129">
        <f t="shared" si="10"/>
        <v>0</v>
      </c>
      <c r="R20" s="129">
        <f t="shared" si="11"/>
        <v>0</v>
      </c>
      <c r="S20" s="129">
        <f t="shared" si="12"/>
        <v>0</v>
      </c>
      <c r="T20" s="129">
        <f t="shared" si="13"/>
        <v>0</v>
      </c>
    </row>
    <row r="21" spans="2:20" ht="12.75">
      <c r="B21" s="130">
        <v>14</v>
      </c>
      <c r="C21" s="119">
        <f ca="1">IF('Prepaid Analysis'!S$9&lt;&gt;"",'Prepaid Analysis'!S$9,NOW())</f>
        <v>40579.311703125</v>
      </c>
      <c r="D21" s="131">
        <f t="shared" si="0"/>
        <v>2</v>
      </c>
      <c r="E21" s="131">
        <f t="shared" si="1"/>
        <v>2011</v>
      </c>
      <c r="F21" s="121" t="str">
        <f>IF('Prepaid Analysis'!S$4&lt;&gt;"",'Prepaid Analysis'!S$4,"Vendor Payable Not Established")</f>
        <v>Vendor-14</v>
      </c>
      <c r="G21" s="153">
        <v>0</v>
      </c>
      <c r="H21" s="132"/>
      <c r="I21" s="133">
        <f t="shared" si="2"/>
        <v>0</v>
      </c>
      <c r="J21" s="133">
        <f t="shared" si="3"/>
        <v>0</v>
      </c>
      <c r="K21" s="133">
        <f t="shared" si="4"/>
        <v>0</v>
      </c>
      <c r="L21" s="133">
        <f t="shared" si="5"/>
        <v>0</v>
      </c>
      <c r="M21" s="133">
        <f t="shared" si="6"/>
        <v>0</v>
      </c>
      <c r="N21" s="133">
        <f t="shared" si="7"/>
        <v>0</v>
      </c>
      <c r="O21" s="133">
        <f t="shared" si="8"/>
        <v>0</v>
      </c>
      <c r="P21" s="133">
        <f t="shared" si="9"/>
        <v>0</v>
      </c>
      <c r="Q21" s="133">
        <f t="shared" si="10"/>
        <v>0</v>
      </c>
      <c r="R21" s="133">
        <f t="shared" si="11"/>
        <v>0</v>
      </c>
      <c r="S21" s="133">
        <f t="shared" si="12"/>
        <v>0</v>
      </c>
      <c r="T21" s="133">
        <f t="shared" si="13"/>
        <v>0</v>
      </c>
    </row>
    <row r="22" spans="2:20" ht="12.75">
      <c r="B22" s="124">
        <v>15</v>
      </c>
      <c r="C22" s="125">
        <f ca="1">IF('Prepaid Analysis'!T$9&lt;&gt;"",'Prepaid Analysis'!T$9,NOW())</f>
        <v>40579.311703125</v>
      </c>
      <c r="D22" s="126">
        <f t="shared" si="0"/>
        <v>2</v>
      </c>
      <c r="E22" s="126">
        <f t="shared" si="1"/>
        <v>2011</v>
      </c>
      <c r="F22" s="127" t="str">
        <f>IF('Prepaid Analysis'!T$4&lt;&gt;"",'Prepaid Analysis'!T$4,"Vendor Payable Not Established")</f>
        <v>Vendor-15</v>
      </c>
      <c r="G22" s="153">
        <v>0</v>
      </c>
      <c r="H22" s="128"/>
      <c r="I22" s="129">
        <f t="shared" si="2"/>
        <v>0</v>
      </c>
      <c r="J22" s="129">
        <f t="shared" si="3"/>
        <v>0</v>
      </c>
      <c r="K22" s="129">
        <f t="shared" si="4"/>
        <v>0</v>
      </c>
      <c r="L22" s="129">
        <f t="shared" si="5"/>
        <v>0</v>
      </c>
      <c r="M22" s="129">
        <f t="shared" si="6"/>
        <v>0</v>
      </c>
      <c r="N22" s="129">
        <f t="shared" si="7"/>
        <v>0</v>
      </c>
      <c r="O22" s="129">
        <f t="shared" si="8"/>
        <v>0</v>
      </c>
      <c r="P22" s="129">
        <f t="shared" si="9"/>
        <v>0</v>
      </c>
      <c r="Q22" s="129">
        <f t="shared" si="10"/>
        <v>0</v>
      </c>
      <c r="R22" s="129">
        <f t="shared" si="11"/>
        <v>0</v>
      </c>
      <c r="S22" s="129">
        <f t="shared" si="12"/>
        <v>0</v>
      </c>
      <c r="T22" s="129">
        <f t="shared" si="13"/>
        <v>0</v>
      </c>
    </row>
    <row r="23" spans="2:20" ht="12.75">
      <c r="B23" s="130">
        <v>16</v>
      </c>
      <c r="C23" s="119">
        <f ca="1">IF('Prepaid Analysis'!U$9&lt;&gt;"",'Prepaid Analysis'!U$9,NOW())</f>
        <v>40579.311703125</v>
      </c>
      <c r="D23" s="131">
        <f t="shared" si="0"/>
        <v>2</v>
      </c>
      <c r="E23" s="131">
        <f t="shared" si="1"/>
        <v>2011</v>
      </c>
      <c r="F23" s="121" t="str">
        <f>IF('Prepaid Analysis'!U$4&lt;&gt;"",'Prepaid Analysis'!U$4,"Vendor Payable Not Established")</f>
        <v>Vendor-16</v>
      </c>
      <c r="G23" s="153">
        <v>0</v>
      </c>
      <c r="H23" s="132"/>
      <c r="I23" s="133">
        <f t="shared" si="2"/>
        <v>0</v>
      </c>
      <c r="J23" s="133">
        <f t="shared" si="3"/>
        <v>0</v>
      </c>
      <c r="K23" s="133">
        <f t="shared" si="4"/>
        <v>0</v>
      </c>
      <c r="L23" s="133">
        <f t="shared" si="5"/>
        <v>0</v>
      </c>
      <c r="M23" s="133">
        <f t="shared" si="6"/>
        <v>0</v>
      </c>
      <c r="N23" s="133">
        <f t="shared" si="7"/>
        <v>0</v>
      </c>
      <c r="O23" s="133">
        <f t="shared" si="8"/>
        <v>0</v>
      </c>
      <c r="P23" s="133">
        <f t="shared" si="9"/>
        <v>0</v>
      </c>
      <c r="Q23" s="133">
        <f t="shared" si="10"/>
        <v>0</v>
      </c>
      <c r="R23" s="133">
        <f t="shared" si="11"/>
        <v>0</v>
      </c>
      <c r="S23" s="133">
        <f t="shared" si="12"/>
        <v>0</v>
      </c>
      <c r="T23" s="133">
        <f t="shared" si="13"/>
        <v>0</v>
      </c>
    </row>
    <row r="24" spans="2:20" ht="12.75">
      <c r="B24" s="124">
        <v>17</v>
      </c>
      <c r="C24" s="125">
        <f ca="1">IF('Prepaid Analysis'!V$9&lt;&gt;"",'Prepaid Analysis'!V$9,NOW())</f>
        <v>40579.311703125</v>
      </c>
      <c r="D24" s="126">
        <f t="shared" si="0"/>
        <v>2</v>
      </c>
      <c r="E24" s="126">
        <f t="shared" si="1"/>
        <v>2011</v>
      </c>
      <c r="F24" s="127" t="str">
        <f>IF('Prepaid Analysis'!V$4&lt;&gt;"",'Prepaid Analysis'!V$4,"Vendor Payable Not Established")</f>
        <v>Vendor-17</v>
      </c>
      <c r="G24" s="153">
        <v>0</v>
      </c>
      <c r="H24" s="128"/>
      <c r="I24" s="129">
        <f t="shared" si="2"/>
        <v>0</v>
      </c>
      <c r="J24" s="129">
        <f t="shared" si="3"/>
        <v>0</v>
      </c>
      <c r="K24" s="129">
        <f t="shared" si="4"/>
        <v>0</v>
      </c>
      <c r="L24" s="129">
        <f t="shared" si="5"/>
        <v>0</v>
      </c>
      <c r="M24" s="129">
        <f t="shared" si="6"/>
        <v>0</v>
      </c>
      <c r="N24" s="129">
        <f t="shared" si="7"/>
        <v>0</v>
      </c>
      <c r="O24" s="129">
        <f t="shared" si="8"/>
        <v>0</v>
      </c>
      <c r="P24" s="129">
        <f t="shared" si="9"/>
        <v>0</v>
      </c>
      <c r="Q24" s="129">
        <f t="shared" si="10"/>
        <v>0</v>
      </c>
      <c r="R24" s="129">
        <f t="shared" si="11"/>
        <v>0</v>
      </c>
      <c r="S24" s="129">
        <f t="shared" si="12"/>
        <v>0</v>
      </c>
      <c r="T24" s="129">
        <f t="shared" si="13"/>
        <v>0</v>
      </c>
    </row>
    <row r="25" spans="2:20" ht="12.75">
      <c r="B25" s="130">
        <v>18</v>
      </c>
      <c r="C25" s="119">
        <f ca="1">IF('Prepaid Analysis'!W$9&lt;&gt;"",'Prepaid Analysis'!W$9,NOW())</f>
        <v>40579.311703125</v>
      </c>
      <c r="D25" s="131">
        <f t="shared" si="0"/>
        <v>2</v>
      </c>
      <c r="E25" s="131">
        <f t="shared" si="1"/>
        <v>2011</v>
      </c>
      <c r="F25" s="121" t="str">
        <f>IF('Prepaid Analysis'!W$4&lt;&gt;"",'Prepaid Analysis'!W$4,"Vendor Payable Not Established")</f>
        <v>Vendor-18</v>
      </c>
      <c r="G25" s="153">
        <v>0</v>
      </c>
      <c r="H25" s="132"/>
      <c r="I25" s="133">
        <f t="shared" si="2"/>
        <v>0</v>
      </c>
      <c r="J25" s="133">
        <f t="shared" si="3"/>
        <v>0</v>
      </c>
      <c r="K25" s="133">
        <f t="shared" si="4"/>
        <v>0</v>
      </c>
      <c r="L25" s="133">
        <f t="shared" si="5"/>
        <v>0</v>
      </c>
      <c r="M25" s="133">
        <f t="shared" si="6"/>
        <v>0</v>
      </c>
      <c r="N25" s="133">
        <f t="shared" si="7"/>
        <v>0</v>
      </c>
      <c r="O25" s="133">
        <f t="shared" si="8"/>
        <v>0</v>
      </c>
      <c r="P25" s="133">
        <f t="shared" si="9"/>
        <v>0</v>
      </c>
      <c r="Q25" s="133">
        <f t="shared" si="10"/>
        <v>0</v>
      </c>
      <c r="R25" s="133">
        <f t="shared" si="11"/>
        <v>0</v>
      </c>
      <c r="S25" s="133">
        <f t="shared" si="12"/>
        <v>0</v>
      </c>
      <c r="T25" s="133">
        <f t="shared" si="13"/>
        <v>0</v>
      </c>
    </row>
    <row r="26" spans="2:20" ht="12.75">
      <c r="B26" s="124">
        <v>19</v>
      </c>
      <c r="C26" s="125">
        <f ca="1">IF('Prepaid Analysis'!X$9&lt;&gt;"",'Prepaid Analysis'!X$9,NOW())</f>
        <v>40579.311703125</v>
      </c>
      <c r="D26" s="126">
        <f t="shared" si="0"/>
        <v>2</v>
      </c>
      <c r="E26" s="126">
        <f t="shared" si="1"/>
        <v>2011</v>
      </c>
      <c r="F26" s="127" t="str">
        <f>IF('Prepaid Analysis'!X$4&lt;&gt;"",'Prepaid Analysis'!X$4,"Vendor Payable Not Established")</f>
        <v>Vendor-19</v>
      </c>
      <c r="G26" s="153">
        <v>0</v>
      </c>
      <c r="H26" s="128"/>
      <c r="I26" s="129">
        <f t="shared" si="2"/>
        <v>0</v>
      </c>
      <c r="J26" s="129">
        <f t="shared" si="3"/>
        <v>0</v>
      </c>
      <c r="K26" s="129">
        <f t="shared" si="4"/>
        <v>0</v>
      </c>
      <c r="L26" s="129">
        <f t="shared" si="5"/>
        <v>0</v>
      </c>
      <c r="M26" s="129">
        <f t="shared" si="6"/>
        <v>0</v>
      </c>
      <c r="N26" s="129">
        <f t="shared" si="7"/>
        <v>0</v>
      </c>
      <c r="O26" s="129">
        <f t="shared" si="8"/>
        <v>0</v>
      </c>
      <c r="P26" s="129">
        <f t="shared" si="9"/>
        <v>0</v>
      </c>
      <c r="Q26" s="129">
        <f t="shared" si="10"/>
        <v>0</v>
      </c>
      <c r="R26" s="129">
        <f t="shared" si="11"/>
        <v>0</v>
      </c>
      <c r="S26" s="129">
        <f t="shared" si="12"/>
        <v>0</v>
      </c>
      <c r="T26" s="129">
        <f t="shared" si="13"/>
        <v>0</v>
      </c>
    </row>
    <row r="27" spans="2:20" ht="12.75">
      <c r="B27" s="130">
        <v>20</v>
      </c>
      <c r="C27" s="119">
        <f ca="1">IF('Prepaid Analysis'!Y$9&lt;&gt;"",'Prepaid Analysis'!Y$9,NOW())</f>
        <v>40579.311703125</v>
      </c>
      <c r="D27" s="131">
        <f t="shared" si="0"/>
        <v>2</v>
      </c>
      <c r="E27" s="131">
        <f t="shared" si="1"/>
        <v>2011</v>
      </c>
      <c r="F27" s="121" t="str">
        <f>IF('Prepaid Analysis'!Y$4&lt;&gt;"",'Prepaid Analysis'!Y$4,"Vendor Payable Not Established")</f>
        <v>Vendor-20</v>
      </c>
      <c r="G27" s="153">
        <v>0</v>
      </c>
      <c r="H27" s="132"/>
      <c r="I27" s="133">
        <f t="shared" si="2"/>
        <v>0</v>
      </c>
      <c r="J27" s="133">
        <f t="shared" si="3"/>
        <v>0</v>
      </c>
      <c r="K27" s="133">
        <f t="shared" si="4"/>
        <v>0</v>
      </c>
      <c r="L27" s="133">
        <f t="shared" si="5"/>
        <v>0</v>
      </c>
      <c r="M27" s="133">
        <f t="shared" si="6"/>
        <v>0</v>
      </c>
      <c r="N27" s="133">
        <f t="shared" si="7"/>
        <v>0</v>
      </c>
      <c r="O27" s="133">
        <f t="shared" si="8"/>
        <v>0</v>
      </c>
      <c r="P27" s="133">
        <f t="shared" si="9"/>
        <v>0</v>
      </c>
      <c r="Q27" s="133">
        <f t="shared" si="10"/>
        <v>0</v>
      </c>
      <c r="R27" s="133">
        <f t="shared" si="11"/>
        <v>0</v>
      </c>
      <c r="S27" s="133">
        <f t="shared" si="12"/>
        <v>0</v>
      </c>
      <c r="T27" s="133">
        <f t="shared" si="13"/>
        <v>0</v>
      </c>
    </row>
    <row r="28" spans="2:20" ht="12.75">
      <c r="B28" s="124">
        <v>21</v>
      </c>
      <c r="C28" s="125">
        <f ca="1">IF('Prepaid Analysis'!Z$9&lt;&gt;"",'Prepaid Analysis'!Z$9,NOW())</f>
        <v>40579.311703125</v>
      </c>
      <c r="D28" s="126">
        <f t="shared" si="0"/>
        <v>2</v>
      </c>
      <c r="E28" s="126">
        <f t="shared" si="1"/>
        <v>2011</v>
      </c>
      <c r="F28" s="127" t="str">
        <f>IF('Prepaid Analysis'!Z$4&lt;&gt;"",'Prepaid Analysis'!Z$4,"Vendor Payable Not Established")</f>
        <v>Vendor-21</v>
      </c>
      <c r="G28" s="153">
        <v>0</v>
      </c>
      <c r="H28" s="128"/>
      <c r="I28" s="129">
        <f t="shared" si="2"/>
        <v>0</v>
      </c>
      <c r="J28" s="129">
        <f t="shared" si="3"/>
        <v>0</v>
      </c>
      <c r="K28" s="129">
        <f t="shared" si="4"/>
        <v>0</v>
      </c>
      <c r="L28" s="129">
        <f t="shared" si="5"/>
        <v>0</v>
      </c>
      <c r="M28" s="129">
        <f t="shared" si="6"/>
        <v>0</v>
      </c>
      <c r="N28" s="129">
        <f t="shared" si="7"/>
        <v>0</v>
      </c>
      <c r="O28" s="129">
        <f t="shared" si="8"/>
        <v>0</v>
      </c>
      <c r="P28" s="129">
        <f t="shared" si="9"/>
        <v>0</v>
      </c>
      <c r="Q28" s="129">
        <f t="shared" si="10"/>
        <v>0</v>
      </c>
      <c r="R28" s="129">
        <f t="shared" si="11"/>
        <v>0</v>
      </c>
      <c r="S28" s="129">
        <f t="shared" si="12"/>
        <v>0</v>
      </c>
      <c r="T28" s="129">
        <f t="shared" si="13"/>
        <v>0</v>
      </c>
    </row>
    <row r="29" spans="2:20" ht="12.75">
      <c r="B29" s="130">
        <v>22</v>
      </c>
      <c r="C29" s="119">
        <f ca="1">IF('Prepaid Analysis'!AA$9&lt;&gt;"",'Prepaid Analysis'!AA$9,NOW())</f>
        <v>40579.311703125</v>
      </c>
      <c r="D29" s="131">
        <f t="shared" si="0"/>
        <v>2</v>
      </c>
      <c r="E29" s="131">
        <f t="shared" si="1"/>
        <v>2011</v>
      </c>
      <c r="F29" s="121" t="str">
        <f>IF('Prepaid Analysis'!AA$4&lt;&gt;"",'Prepaid Analysis'!AA$4,"Vendor Payable Not Established")</f>
        <v>Vendor-22</v>
      </c>
      <c r="G29" s="153">
        <v>0</v>
      </c>
      <c r="H29" s="132"/>
      <c r="I29" s="133">
        <f t="shared" si="2"/>
        <v>0</v>
      </c>
      <c r="J29" s="133">
        <f t="shared" si="3"/>
        <v>0</v>
      </c>
      <c r="K29" s="133">
        <f t="shared" si="4"/>
        <v>0</v>
      </c>
      <c r="L29" s="133">
        <f t="shared" si="5"/>
        <v>0</v>
      </c>
      <c r="M29" s="133">
        <f t="shared" si="6"/>
        <v>0</v>
      </c>
      <c r="N29" s="133">
        <f t="shared" si="7"/>
        <v>0</v>
      </c>
      <c r="O29" s="133">
        <f t="shared" si="8"/>
        <v>0</v>
      </c>
      <c r="P29" s="133">
        <f t="shared" si="9"/>
        <v>0</v>
      </c>
      <c r="Q29" s="133">
        <f t="shared" si="10"/>
        <v>0</v>
      </c>
      <c r="R29" s="133">
        <f t="shared" si="11"/>
        <v>0</v>
      </c>
      <c r="S29" s="133">
        <f t="shared" si="12"/>
        <v>0</v>
      </c>
      <c r="T29" s="133">
        <f t="shared" si="13"/>
        <v>0</v>
      </c>
    </row>
    <row r="30" spans="2:20" ht="12.75">
      <c r="B30" s="124">
        <v>23</v>
      </c>
      <c r="C30" s="125">
        <f ca="1">IF('Prepaid Analysis'!AB$9&lt;&gt;"",'Prepaid Analysis'!AB$9,NOW())</f>
        <v>40579.311703125</v>
      </c>
      <c r="D30" s="126">
        <f t="shared" si="0"/>
        <v>2</v>
      </c>
      <c r="E30" s="126">
        <f t="shared" si="1"/>
        <v>2011</v>
      </c>
      <c r="F30" s="127" t="str">
        <f>IF('Prepaid Analysis'!AB$4&lt;&gt;"",'Prepaid Analysis'!AB$4,"Vendor Payable Not Established")</f>
        <v>Vendor-23</v>
      </c>
      <c r="G30" s="153">
        <v>0</v>
      </c>
      <c r="H30" s="128"/>
      <c r="I30" s="129">
        <f t="shared" si="2"/>
        <v>0</v>
      </c>
      <c r="J30" s="129">
        <f t="shared" si="3"/>
        <v>0</v>
      </c>
      <c r="K30" s="129">
        <f t="shared" si="4"/>
        <v>0</v>
      </c>
      <c r="L30" s="129">
        <f t="shared" si="5"/>
        <v>0</v>
      </c>
      <c r="M30" s="129">
        <f t="shared" si="6"/>
        <v>0</v>
      </c>
      <c r="N30" s="129">
        <f t="shared" si="7"/>
        <v>0</v>
      </c>
      <c r="O30" s="129">
        <f t="shared" si="8"/>
        <v>0</v>
      </c>
      <c r="P30" s="129">
        <f t="shared" si="9"/>
        <v>0</v>
      </c>
      <c r="Q30" s="129">
        <f t="shared" si="10"/>
        <v>0</v>
      </c>
      <c r="R30" s="129">
        <f t="shared" si="11"/>
        <v>0</v>
      </c>
      <c r="S30" s="129">
        <f t="shared" si="12"/>
        <v>0</v>
      </c>
      <c r="T30" s="129">
        <f t="shared" si="13"/>
        <v>0</v>
      </c>
    </row>
    <row r="31" spans="2:20" ht="12.75">
      <c r="B31" s="134">
        <v>24</v>
      </c>
      <c r="C31" s="135">
        <f ca="1">IF('Prepaid Analysis'!AC$9&lt;&gt;"",'Prepaid Analysis'!AC$9,NOW())</f>
        <v>40579.311703125</v>
      </c>
      <c r="D31" s="131">
        <f t="shared" si="0"/>
        <v>2</v>
      </c>
      <c r="E31" s="131">
        <f t="shared" si="1"/>
        <v>2011</v>
      </c>
      <c r="F31" s="136" t="str">
        <f>IF('Prepaid Analysis'!AC$4&lt;&gt;"",'Prepaid Analysis'!AC$4,"Vendor Payable Not Established")</f>
        <v>Vendor-24</v>
      </c>
      <c r="G31" s="153">
        <v>0</v>
      </c>
      <c r="H31" s="132"/>
      <c r="I31" s="133">
        <f t="shared" si="2"/>
        <v>0</v>
      </c>
      <c r="J31" s="133">
        <f t="shared" si="3"/>
        <v>0</v>
      </c>
      <c r="K31" s="133">
        <f t="shared" si="4"/>
        <v>0</v>
      </c>
      <c r="L31" s="133">
        <f t="shared" si="5"/>
        <v>0</v>
      </c>
      <c r="M31" s="133">
        <f t="shared" si="6"/>
        <v>0</v>
      </c>
      <c r="N31" s="133">
        <f t="shared" si="7"/>
        <v>0</v>
      </c>
      <c r="O31" s="133">
        <f t="shared" si="8"/>
        <v>0</v>
      </c>
      <c r="P31" s="133">
        <f t="shared" si="9"/>
        <v>0</v>
      </c>
      <c r="Q31" s="133">
        <f t="shared" si="10"/>
        <v>0</v>
      </c>
      <c r="R31" s="133">
        <f t="shared" si="11"/>
        <v>0</v>
      </c>
      <c r="S31" s="133">
        <f t="shared" si="12"/>
        <v>0</v>
      </c>
      <c r="T31" s="133">
        <f t="shared" si="13"/>
        <v>0</v>
      </c>
    </row>
    <row r="32" spans="2:20" ht="19.5" customHeight="1">
      <c r="B32" s="137" t="str">
        <f>CONCATENATE("Total Prepaid Expenses Due Monthly - ",E6)</f>
        <v>Total Prepaid Expenses Due Monthly - 2008</v>
      </c>
      <c r="C32" s="138"/>
      <c r="D32" s="138"/>
      <c r="E32" s="138"/>
      <c r="F32" s="139"/>
      <c r="G32" s="140">
        <f>SUM(G8:G31)</f>
        <v>100000</v>
      </c>
      <c r="H32" s="141"/>
      <c r="I32" s="140">
        <f aca="true" t="shared" si="14" ref="I32:T32">SUM(I8:I31)</f>
        <v>0</v>
      </c>
      <c r="J32" s="140">
        <f t="shared" si="14"/>
        <v>0</v>
      </c>
      <c r="K32" s="140">
        <f t="shared" si="14"/>
        <v>0</v>
      </c>
      <c r="L32" s="140">
        <f t="shared" si="14"/>
        <v>0</v>
      </c>
      <c r="M32" s="140">
        <f t="shared" si="14"/>
        <v>0</v>
      </c>
      <c r="N32" s="140">
        <f t="shared" si="14"/>
        <v>0</v>
      </c>
      <c r="O32" s="140">
        <f t="shared" si="14"/>
        <v>0</v>
      </c>
      <c r="P32" s="140">
        <f t="shared" si="14"/>
        <v>0</v>
      </c>
      <c r="Q32" s="140">
        <f t="shared" si="14"/>
        <v>0</v>
      </c>
      <c r="R32" s="140">
        <f t="shared" si="14"/>
        <v>0</v>
      </c>
      <c r="S32" s="140">
        <f t="shared" si="14"/>
        <v>0</v>
      </c>
      <c r="T32" s="140">
        <f t="shared" si="14"/>
        <v>0</v>
      </c>
    </row>
    <row r="35" spans="2:20" ht="18" customHeight="1">
      <c r="B35" s="98"/>
      <c r="C35" s="98"/>
      <c r="D35" s="104">
        <f>MONTH(G33)</f>
        <v>1</v>
      </c>
      <c r="E35" s="142">
        <f>YEAR(I4)+1</f>
        <v>2009</v>
      </c>
      <c r="F35" s="98"/>
      <c r="G35" s="103" t="str">
        <f>CONCATENATE("Projected-",$E35)</f>
        <v>Projected-2009</v>
      </c>
      <c r="H35" s="98"/>
      <c r="I35" s="98"/>
      <c r="J35" s="98"/>
      <c r="K35" s="98"/>
      <c r="L35" s="98"/>
      <c r="M35" s="98"/>
      <c r="N35" s="98"/>
      <c r="O35" s="98"/>
      <c r="P35" s="98"/>
      <c r="Q35" s="98"/>
      <c r="R35" s="98"/>
      <c r="S35" s="98"/>
      <c r="T35" s="98"/>
    </row>
    <row r="36" spans="2:20" ht="19.5" customHeight="1">
      <c r="B36" s="143" t="s">
        <v>58</v>
      </c>
      <c r="C36" s="144" t="s">
        <v>153</v>
      </c>
      <c r="D36" s="106" t="s">
        <v>154</v>
      </c>
      <c r="E36" s="106" t="s">
        <v>155</v>
      </c>
      <c r="F36" s="145" t="s">
        <v>157</v>
      </c>
      <c r="G36" s="108" t="s">
        <v>158</v>
      </c>
      <c r="H36" s="109"/>
      <c r="I36" s="110" t="str">
        <f>CONCATENATE("January-",$E35)</f>
        <v>January-2009</v>
      </c>
      <c r="J36" s="110" t="str">
        <f>CONCATENATE("February-",$E35)</f>
        <v>February-2009</v>
      </c>
      <c r="K36" s="110" t="str">
        <f>CONCATENATE("March-",$E35)</f>
        <v>March-2009</v>
      </c>
      <c r="L36" s="110" t="str">
        <f>CONCATENATE("April-",$E35)</f>
        <v>April-2009</v>
      </c>
      <c r="M36" s="110" t="str">
        <f>CONCATENATE("May-",$E35)</f>
        <v>May-2009</v>
      </c>
      <c r="N36" s="110" t="str">
        <f>CONCATENATE("June-",$E35)</f>
        <v>June-2009</v>
      </c>
      <c r="O36" s="110" t="str">
        <f>CONCATENATE("July-",$E35)</f>
        <v>July-2009</v>
      </c>
      <c r="P36" s="110" t="str">
        <f>CONCATENATE("August-",$E35)</f>
        <v>August-2009</v>
      </c>
      <c r="Q36" s="111" t="str">
        <f>CONCATENATE("September-",$E35)</f>
        <v>September-2009</v>
      </c>
      <c r="R36" s="110" t="str">
        <f>CONCATENATE("October-",$E35)</f>
        <v>October-2009</v>
      </c>
      <c r="S36" s="110" t="str">
        <f>CONCATENATE("November-",$E35)</f>
        <v>November-2009</v>
      </c>
      <c r="T36" s="110" t="str">
        <f>CONCATENATE("December-",$E35)</f>
        <v>December-2009</v>
      </c>
    </row>
    <row r="37" spans="2:20" ht="12.75">
      <c r="B37" s="146">
        <v>1</v>
      </c>
      <c r="C37" s="113">
        <f>C8</f>
        <v>39858</v>
      </c>
      <c r="D37" s="114">
        <f>MONTH(C37)</f>
        <v>2</v>
      </c>
      <c r="E37" s="114">
        <f>YEAR(C37)</f>
        <v>2009</v>
      </c>
      <c r="F37" s="115" t="str">
        <f>F8</f>
        <v>MetLife</v>
      </c>
      <c r="G37" s="154">
        <v>0</v>
      </c>
      <c r="H37" s="116"/>
      <c r="I37" s="117">
        <f aca="true" t="shared" si="15" ref="I37:I60">IF($E37&lt;&gt;$E$35,0,IF($D37=1,$G37,0))</f>
        <v>0</v>
      </c>
      <c r="J37" s="117">
        <f aca="true" t="shared" si="16" ref="J37:J60">IF($E37&lt;&gt;$E$35,0,IF($D37=2,$G37,0))</f>
        <v>0</v>
      </c>
      <c r="K37" s="117">
        <f aca="true" t="shared" si="17" ref="K37:K60">IF($E37&lt;&gt;$E$35,0,IF($D37=3,$G37,0))</f>
        <v>0</v>
      </c>
      <c r="L37" s="117">
        <f aca="true" t="shared" si="18" ref="L37:L60">IF($E37&lt;&gt;$E$35,0,IF($D37=4,$G37,0))</f>
        <v>0</v>
      </c>
      <c r="M37" s="117">
        <f aca="true" t="shared" si="19" ref="M37:M60">IF($E37&lt;&gt;$E$35,0,IF($D37=5,$G37,0))</f>
        <v>0</v>
      </c>
      <c r="N37" s="117">
        <f aca="true" t="shared" si="20" ref="N37:N60">IF($E37&lt;&gt;$E$35,0,IF($D37=6,$G37,0))</f>
        <v>0</v>
      </c>
      <c r="O37" s="117">
        <f aca="true" t="shared" si="21" ref="O37:O60">IF($E37&lt;&gt;$E$35,0,IF($D37=7,$G37,0))</f>
        <v>0</v>
      </c>
      <c r="P37" s="117">
        <f aca="true" t="shared" si="22" ref="P37:P60">IF($E37&lt;&gt;$E$35,0,IF($D37=8,$G37,0))</f>
        <v>0</v>
      </c>
      <c r="Q37" s="117">
        <f aca="true" t="shared" si="23" ref="Q37:Q60">IF($E37&lt;&gt;$E$35,0,IF($D37=9,$G37,0))</f>
        <v>0</v>
      </c>
      <c r="R37" s="117">
        <f aca="true" t="shared" si="24" ref="R37:R60">IF($E37&lt;&gt;$E$35,0,IF($D37=10,$G37,0))</f>
        <v>0</v>
      </c>
      <c r="S37" s="117">
        <f aca="true" t="shared" si="25" ref="S37:S60">IF($E37&lt;&gt;$E$35,0,IF($D37=11,$G37,0))</f>
        <v>0</v>
      </c>
      <c r="T37" s="117">
        <f aca="true" t="shared" si="26" ref="T37:T60">IF($E37&lt;&gt;$E$35,0,IF($D37=12,$G37,0))</f>
        <v>0</v>
      </c>
    </row>
    <row r="38" spans="2:20" ht="12.75">
      <c r="B38" s="147">
        <v>2</v>
      </c>
      <c r="C38" s="119">
        <f aca="true" t="shared" si="27" ref="C38:C60">C9</f>
        <v>40579.311703125</v>
      </c>
      <c r="D38" s="120">
        <f aca="true" t="shared" si="28" ref="D38:D60">MONTH(C38)</f>
        <v>2</v>
      </c>
      <c r="E38" s="120">
        <f aca="true" t="shared" si="29" ref="E38:E60">YEAR(C38)</f>
        <v>2011</v>
      </c>
      <c r="F38" s="121" t="str">
        <f aca="true" t="shared" si="30" ref="F38:F60">F9</f>
        <v>Vendor-2</v>
      </c>
      <c r="G38" s="154">
        <v>0</v>
      </c>
      <c r="H38" s="132"/>
      <c r="I38" s="133">
        <f t="shared" si="15"/>
        <v>0</v>
      </c>
      <c r="J38" s="133">
        <f t="shared" si="16"/>
        <v>0</v>
      </c>
      <c r="K38" s="133">
        <f t="shared" si="17"/>
        <v>0</v>
      </c>
      <c r="L38" s="133">
        <f t="shared" si="18"/>
        <v>0</v>
      </c>
      <c r="M38" s="133">
        <f t="shared" si="19"/>
        <v>0</v>
      </c>
      <c r="N38" s="133">
        <f t="shared" si="20"/>
        <v>0</v>
      </c>
      <c r="O38" s="133">
        <f t="shared" si="21"/>
        <v>0</v>
      </c>
      <c r="P38" s="133">
        <f t="shared" si="22"/>
        <v>0</v>
      </c>
      <c r="Q38" s="133">
        <f t="shared" si="23"/>
        <v>0</v>
      </c>
      <c r="R38" s="133">
        <f t="shared" si="24"/>
        <v>0</v>
      </c>
      <c r="S38" s="133">
        <f t="shared" si="25"/>
        <v>0</v>
      </c>
      <c r="T38" s="133">
        <f t="shared" si="26"/>
        <v>0</v>
      </c>
    </row>
    <row r="39" spans="2:20" ht="12.75">
      <c r="B39" s="148">
        <v>3</v>
      </c>
      <c r="C39" s="125">
        <f t="shared" si="27"/>
        <v>40579.311703125</v>
      </c>
      <c r="D39" s="126">
        <f t="shared" si="28"/>
        <v>2</v>
      </c>
      <c r="E39" s="126">
        <f t="shared" si="29"/>
        <v>2011</v>
      </c>
      <c r="F39" s="127" t="str">
        <f t="shared" si="30"/>
        <v>Vendor-3</v>
      </c>
      <c r="G39" s="154">
        <v>0</v>
      </c>
      <c r="H39" s="128"/>
      <c r="I39" s="129">
        <f t="shared" si="15"/>
        <v>0</v>
      </c>
      <c r="J39" s="129">
        <f t="shared" si="16"/>
        <v>0</v>
      </c>
      <c r="K39" s="129">
        <f t="shared" si="17"/>
        <v>0</v>
      </c>
      <c r="L39" s="129">
        <f t="shared" si="18"/>
        <v>0</v>
      </c>
      <c r="M39" s="129">
        <f t="shared" si="19"/>
        <v>0</v>
      </c>
      <c r="N39" s="129">
        <f t="shared" si="20"/>
        <v>0</v>
      </c>
      <c r="O39" s="129">
        <f t="shared" si="21"/>
        <v>0</v>
      </c>
      <c r="P39" s="129">
        <f t="shared" si="22"/>
        <v>0</v>
      </c>
      <c r="Q39" s="129">
        <f t="shared" si="23"/>
        <v>0</v>
      </c>
      <c r="R39" s="129">
        <f t="shared" si="24"/>
        <v>0</v>
      </c>
      <c r="S39" s="129">
        <f t="shared" si="25"/>
        <v>0</v>
      </c>
      <c r="T39" s="129">
        <f t="shared" si="26"/>
        <v>0</v>
      </c>
    </row>
    <row r="40" spans="2:20" ht="12.75">
      <c r="B40" s="147">
        <v>4</v>
      </c>
      <c r="C40" s="119">
        <f t="shared" si="27"/>
        <v>40579.311703125</v>
      </c>
      <c r="D40" s="120">
        <f t="shared" si="28"/>
        <v>2</v>
      </c>
      <c r="E40" s="120">
        <f t="shared" si="29"/>
        <v>2011</v>
      </c>
      <c r="F40" s="121" t="str">
        <f t="shared" si="30"/>
        <v>Vendor-4</v>
      </c>
      <c r="G40" s="154">
        <v>0</v>
      </c>
      <c r="H40" s="132"/>
      <c r="I40" s="133">
        <f t="shared" si="15"/>
        <v>0</v>
      </c>
      <c r="J40" s="133">
        <f t="shared" si="16"/>
        <v>0</v>
      </c>
      <c r="K40" s="133">
        <f t="shared" si="17"/>
        <v>0</v>
      </c>
      <c r="L40" s="133">
        <f t="shared" si="18"/>
        <v>0</v>
      </c>
      <c r="M40" s="133">
        <f t="shared" si="19"/>
        <v>0</v>
      </c>
      <c r="N40" s="133">
        <f t="shared" si="20"/>
        <v>0</v>
      </c>
      <c r="O40" s="133">
        <f t="shared" si="21"/>
        <v>0</v>
      </c>
      <c r="P40" s="133">
        <f t="shared" si="22"/>
        <v>0</v>
      </c>
      <c r="Q40" s="133">
        <f t="shared" si="23"/>
        <v>0</v>
      </c>
      <c r="R40" s="133">
        <f t="shared" si="24"/>
        <v>0</v>
      </c>
      <c r="S40" s="133">
        <f t="shared" si="25"/>
        <v>0</v>
      </c>
      <c r="T40" s="133">
        <f t="shared" si="26"/>
        <v>0</v>
      </c>
    </row>
    <row r="41" spans="2:20" ht="12.75">
      <c r="B41" s="148">
        <v>5</v>
      </c>
      <c r="C41" s="125">
        <f t="shared" si="27"/>
        <v>40579.311703125</v>
      </c>
      <c r="D41" s="126">
        <f t="shared" si="28"/>
        <v>2</v>
      </c>
      <c r="E41" s="126">
        <f t="shared" si="29"/>
        <v>2011</v>
      </c>
      <c r="F41" s="127" t="str">
        <f t="shared" si="30"/>
        <v>Vendor-5</v>
      </c>
      <c r="G41" s="154">
        <v>0</v>
      </c>
      <c r="H41" s="128"/>
      <c r="I41" s="129">
        <f t="shared" si="15"/>
        <v>0</v>
      </c>
      <c r="J41" s="129">
        <f t="shared" si="16"/>
        <v>0</v>
      </c>
      <c r="K41" s="129">
        <f t="shared" si="17"/>
        <v>0</v>
      </c>
      <c r="L41" s="129">
        <f t="shared" si="18"/>
        <v>0</v>
      </c>
      <c r="M41" s="129">
        <f t="shared" si="19"/>
        <v>0</v>
      </c>
      <c r="N41" s="129">
        <f t="shared" si="20"/>
        <v>0</v>
      </c>
      <c r="O41" s="129">
        <f t="shared" si="21"/>
        <v>0</v>
      </c>
      <c r="P41" s="129">
        <f t="shared" si="22"/>
        <v>0</v>
      </c>
      <c r="Q41" s="129">
        <f t="shared" si="23"/>
        <v>0</v>
      </c>
      <c r="R41" s="129">
        <f t="shared" si="24"/>
        <v>0</v>
      </c>
      <c r="S41" s="129">
        <f t="shared" si="25"/>
        <v>0</v>
      </c>
      <c r="T41" s="129">
        <f t="shared" si="26"/>
        <v>0</v>
      </c>
    </row>
    <row r="42" spans="2:20" ht="12.75">
      <c r="B42" s="147">
        <v>6</v>
      </c>
      <c r="C42" s="119">
        <f t="shared" si="27"/>
        <v>40579.311703125</v>
      </c>
      <c r="D42" s="120">
        <f t="shared" si="28"/>
        <v>2</v>
      </c>
      <c r="E42" s="120">
        <f t="shared" si="29"/>
        <v>2011</v>
      </c>
      <c r="F42" s="121" t="str">
        <f t="shared" si="30"/>
        <v>Vendor-6</v>
      </c>
      <c r="G42" s="154">
        <v>0</v>
      </c>
      <c r="H42" s="132"/>
      <c r="I42" s="133">
        <f t="shared" si="15"/>
        <v>0</v>
      </c>
      <c r="J42" s="133">
        <f t="shared" si="16"/>
        <v>0</v>
      </c>
      <c r="K42" s="133">
        <f t="shared" si="17"/>
        <v>0</v>
      </c>
      <c r="L42" s="133">
        <f t="shared" si="18"/>
        <v>0</v>
      </c>
      <c r="M42" s="133">
        <f t="shared" si="19"/>
        <v>0</v>
      </c>
      <c r="N42" s="133">
        <f t="shared" si="20"/>
        <v>0</v>
      </c>
      <c r="O42" s="133">
        <f t="shared" si="21"/>
        <v>0</v>
      </c>
      <c r="P42" s="133">
        <f t="shared" si="22"/>
        <v>0</v>
      </c>
      <c r="Q42" s="133">
        <f t="shared" si="23"/>
        <v>0</v>
      </c>
      <c r="R42" s="133">
        <f t="shared" si="24"/>
        <v>0</v>
      </c>
      <c r="S42" s="133">
        <f t="shared" si="25"/>
        <v>0</v>
      </c>
      <c r="T42" s="133">
        <f t="shared" si="26"/>
        <v>0</v>
      </c>
    </row>
    <row r="43" spans="2:20" ht="12.75">
      <c r="B43" s="148">
        <v>7</v>
      </c>
      <c r="C43" s="125">
        <f t="shared" si="27"/>
        <v>40579.311703125</v>
      </c>
      <c r="D43" s="126">
        <f t="shared" si="28"/>
        <v>2</v>
      </c>
      <c r="E43" s="126">
        <f t="shared" si="29"/>
        <v>2011</v>
      </c>
      <c r="F43" s="127" t="str">
        <f t="shared" si="30"/>
        <v>Vendor-7</v>
      </c>
      <c r="G43" s="154">
        <v>0</v>
      </c>
      <c r="H43" s="128"/>
      <c r="I43" s="129">
        <f t="shared" si="15"/>
        <v>0</v>
      </c>
      <c r="J43" s="129">
        <f t="shared" si="16"/>
        <v>0</v>
      </c>
      <c r="K43" s="129">
        <f t="shared" si="17"/>
        <v>0</v>
      </c>
      <c r="L43" s="129">
        <f t="shared" si="18"/>
        <v>0</v>
      </c>
      <c r="M43" s="129">
        <f t="shared" si="19"/>
        <v>0</v>
      </c>
      <c r="N43" s="129">
        <f t="shared" si="20"/>
        <v>0</v>
      </c>
      <c r="O43" s="129">
        <f t="shared" si="21"/>
        <v>0</v>
      </c>
      <c r="P43" s="129">
        <f t="shared" si="22"/>
        <v>0</v>
      </c>
      <c r="Q43" s="129">
        <f t="shared" si="23"/>
        <v>0</v>
      </c>
      <c r="R43" s="129">
        <f t="shared" si="24"/>
        <v>0</v>
      </c>
      <c r="S43" s="129">
        <f t="shared" si="25"/>
        <v>0</v>
      </c>
      <c r="T43" s="129">
        <f t="shared" si="26"/>
        <v>0</v>
      </c>
    </row>
    <row r="44" spans="2:20" ht="12.75">
      <c r="B44" s="147">
        <v>8</v>
      </c>
      <c r="C44" s="119">
        <f t="shared" si="27"/>
        <v>40579.311703125</v>
      </c>
      <c r="D44" s="120">
        <f t="shared" si="28"/>
        <v>2</v>
      </c>
      <c r="E44" s="120">
        <f t="shared" si="29"/>
        <v>2011</v>
      </c>
      <c r="F44" s="121" t="str">
        <f t="shared" si="30"/>
        <v>Vendor-8</v>
      </c>
      <c r="G44" s="154">
        <v>0</v>
      </c>
      <c r="H44" s="132"/>
      <c r="I44" s="133">
        <f t="shared" si="15"/>
        <v>0</v>
      </c>
      <c r="J44" s="133">
        <f t="shared" si="16"/>
        <v>0</v>
      </c>
      <c r="K44" s="133">
        <f t="shared" si="17"/>
        <v>0</v>
      </c>
      <c r="L44" s="133">
        <f t="shared" si="18"/>
        <v>0</v>
      </c>
      <c r="M44" s="133">
        <f t="shared" si="19"/>
        <v>0</v>
      </c>
      <c r="N44" s="133">
        <f t="shared" si="20"/>
        <v>0</v>
      </c>
      <c r="O44" s="133">
        <f t="shared" si="21"/>
        <v>0</v>
      </c>
      <c r="P44" s="133">
        <f t="shared" si="22"/>
        <v>0</v>
      </c>
      <c r="Q44" s="133">
        <f t="shared" si="23"/>
        <v>0</v>
      </c>
      <c r="R44" s="133">
        <f t="shared" si="24"/>
        <v>0</v>
      </c>
      <c r="S44" s="133">
        <f t="shared" si="25"/>
        <v>0</v>
      </c>
      <c r="T44" s="133">
        <f t="shared" si="26"/>
        <v>0</v>
      </c>
    </row>
    <row r="45" spans="2:20" ht="12.75">
      <c r="B45" s="148">
        <v>9</v>
      </c>
      <c r="C45" s="125">
        <f t="shared" si="27"/>
        <v>40579.311703125</v>
      </c>
      <c r="D45" s="126">
        <f t="shared" si="28"/>
        <v>2</v>
      </c>
      <c r="E45" s="126">
        <f t="shared" si="29"/>
        <v>2011</v>
      </c>
      <c r="F45" s="127" t="str">
        <f t="shared" si="30"/>
        <v>Vendor-9</v>
      </c>
      <c r="G45" s="154">
        <v>0</v>
      </c>
      <c r="H45" s="128"/>
      <c r="I45" s="129">
        <f t="shared" si="15"/>
        <v>0</v>
      </c>
      <c r="J45" s="129">
        <f t="shared" si="16"/>
        <v>0</v>
      </c>
      <c r="K45" s="129">
        <f t="shared" si="17"/>
        <v>0</v>
      </c>
      <c r="L45" s="129">
        <f t="shared" si="18"/>
        <v>0</v>
      </c>
      <c r="M45" s="129">
        <f t="shared" si="19"/>
        <v>0</v>
      </c>
      <c r="N45" s="129">
        <f t="shared" si="20"/>
        <v>0</v>
      </c>
      <c r="O45" s="129">
        <f t="shared" si="21"/>
        <v>0</v>
      </c>
      <c r="P45" s="129">
        <f t="shared" si="22"/>
        <v>0</v>
      </c>
      <c r="Q45" s="129">
        <f t="shared" si="23"/>
        <v>0</v>
      </c>
      <c r="R45" s="129">
        <f t="shared" si="24"/>
        <v>0</v>
      </c>
      <c r="S45" s="129">
        <f t="shared" si="25"/>
        <v>0</v>
      </c>
      <c r="T45" s="129">
        <f t="shared" si="26"/>
        <v>0</v>
      </c>
    </row>
    <row r="46" spans="2:20" ht="12.75">
      <c r="B46" s="147">
        <v>10</v>
      </c>
      <c r="C46" s="119">
        <f t="shared" si="27"/>
        <v>40579.311703125</v>
      </c>
      <c r="D46" s="120">
        <f t="shared" si="28"/>
        <v>2</v>
      </c>
      <c r="E46" s="120">
        <f t="shared" si="29"/>
        <v>2011</v>
      </c>
      <c r="F46" s="121" t="str">
        <f t="shared" si="30"/>
        <v>Vendor-10</v>
      </c>
      <c r="G46" s="154">
        <v>0</v>
      </c>
      <c r="H46" s="132"/>
      <c r="I46" s="133">
        <f t="shared" si="15"/>
        <v>0</v>
      </c>
      <c r="J46" s="133">
        <f t="shared" si="16"/>
        <v>0</v>
      </c>
      <c r="K46" s="133">
        <f t="shared" si="17"/>
        <v>0</v>
      </c>
      <c r="L46" s="133">
        <f t="shared" si="18"/>
        <v>0</v>
      </c>
      <c r="M46" s="133">
        <f t="shared" si="19"/>
        <v>0</v>
      </c>
      <c r="N46" s="133">
        <f t="shared" si="20"/>
        <v>0</v>
      </c>
      <c r="O46" s="133">
        <f t="shared" si="21"/>
        <v>0</v>
      </c>
      <c r="P46" s="133">
        <f t="shared" si="22"/>
        <v>0</v>
      </c>
      <c r="Q46" s="133">
        <f t="shared" si="23"/>
        <v>0</v>
      </c>
      <c r="R46" s="133">
        <f t="shared" si="24"/>
        <v>0</v>
      </c>
      <c r="S46" s="133">
        <f t="shared" si="25"/>
        <v>0</v>
      </c>
      <c r="T46" s="133">
        <f t="shared" si="26"/>
        <v>0</v>
      </c>
    </row>
    <row r="47" spans="2:20" ht="12.75">
      <c r="B47" s="148">
        <v>11</v>
      </c>
      <c r="C47" s="125">
        <f t="shared" si="27"/>
        <v>40579.311703125</v>
      </c>
      <c r="D47" s="126">
        <f t="shared" si="28"/>
        <v>2</v>
      </c>
      <c r="E47" s="126">
        <f t="shared" si="29"/>
        <v>2011</v>
      </c>
      <c r="F47" s="127" t="str">
        <f t="shared" si="30"/>
        <v>Vendor-11</v>
      </c>
      <c r="G47" s="154">
        <v>0</v>
      </c>
      <c r="H47" s="128"/>
      <c r="I47" s="129">
        <f t="shared" si="15"/>
        <v>0</v>
      </c>
      <c r="J47" s="129">
        <f t="shared" si="16"/>
        <v>0</v>
      </c>
      <c r="K47" s="129">
        <f t="shared" si="17"/>
        <v>0</v>
      </c>
      <c r="L47" s="129">
        <f t="shared" si="18"/>
        <v>0</v>
      </c>
      <c r="M47" s="129">
        <f t="shared" si="19"/>
        <v>0</v>
      </c>
      <c r="N47" s="129">
        <f t="shared" si="20"/>
        <v>0</v>
      </c>
      <c r="O47" s="129">
        <f t="shared" si="21"/>
        <v>0</v>
      </c>
      <c r="P47" s="129">
        <f t="shared" si="22"/>
        <v>0</v>
      </c>
      <c r="Q47" s="129">
        <f t="shared" si="23"/>
        <v>0</v>
      </c>
      <c r="R47" s="129">
        <f t="shared" si="24"/>
        <v>0</v>
      </c>
      <c r="S47" s="129">
        <f t="shared" si="25"/>
        <v>0</v>
      </c>
      <c r="T47" s="129">
        <f t="shared" si="26"/>
        <v>0</v>
      </c>
    </row>
    <row r="48" spans="2:20" ht="12.75">
      <c r="B48" s="147">
        <v>12</v>
      </c>
      <c r="C48" s="119">
        <f t="shared" si="27"/>
        <v>40579.311703125</v>
      </c>
      <c r="D48" s="120">
        <f t="shared" si="28"/>
        <v>2</v>
      </c>
      <c r="E48" s="120">
        <f t="shared" si="29"/>
        <v>2011</v>
      </c>
      <c r="F48" s="121" t="str">
        <f t="shared" si="30"/>
        <v>Vendor-12</v>
      </c>
      <c r="G48" s="154">
        <v>0</v>
      </c>
      <c r="H48" s="132"/>
      <c r="I48" s="133">
        <f t="shared" si="15"/>
        <v>0</v>
      </c>
      <c r="J48" s="133">
        <f t="shared" si="16"/>
        <v>0</v>
      </c>
      <c r="K48" s="133">
        <f t="shared" si="17"/>
        <v>0</v>
      </c>
      <c r="L48" s="133">
        <f t="shared" si="18"/>
        <v>0</v>
      </c>
      <c r="M48" s="133">
        <f t="shared" si="19"/>
        <v>0</v>
      </c>
      <c r="N48" s="133">
        <f t="shared" si="20"/>
        <v>0</v>
      </c>
      <c r="O48" s="133">
        <f t="shared" si="21"/>
        <v>0</v>
      </c>
      <c r="P48" s="133">
        <f t="shared" si="22"/>
        <v>0</v>
      </c>
      <c r="Q48" s="133">
        <f t="shared" si="23"/>
        <v>0</v>
      </c>
      <c r="R48" s="133">
        <f t="shared" si="24"/>
        <v>0</v>
      </c>
      <c r="S48" s="133">
        <f t="shared" si="25"/>
        <v>0</v>
      </c>
      <c r="T48" s="133">
        <f t="shared" si="26"/>
        <v>0</v>
      </c>
    </row>
    <row r="49" spans="2:20" ht="12.75">
      <c r="B49" s="148">
        <v>13</v>
      </c>
      <c r="C49" s="125">
        <f t="shared" si="27"/>
        <v>40579.311703125</v>
      </c>
      <c r="D49" s="126">
        <f t="shared" si="28"/>
        <v>2</v>
      </c>
      <c r="E49" s="126">
        <f t="shared" si="29"/>
        <v>2011</v>
      </c>
      <c r="F49" s="127" t="str">
        <f t="shared" si="30"/>
        <v>Vendor-13</v>
      </c>
      <c r="G49" s="154">
        <v>0</v>
      </c>
      <c r="H49" s="128"/>
      <c r="I49" s="129">
        <f t="shared" si="15"/>
        <v>0</v>
      </c>
      <c r="J49" s="129">
        <f t="shared" si="16"/>
        <v>0</v>
      </c>
      <c r="K49" s="129">
        <f t="shared" si="17"/>
        <v>0</v>
      </c>
      <c r="L49" s="129">
        <f t="shared" si="18"/>
        <v>0</v>
      </c>
      <c r="M49" s="129">
        <f t="shared" si="19"/>
        <v>0</v>
      </c>
      <c r="N49" s="129">
        <f t="shared" si="20"/>
        <v>0</v>
      </c>
      <c r="O49" s="129">
        <f t="shared" si="21"/>
        <v>0</v>
      </c>
      <c r="P49" s="129">
        <f t="shared" si="22"/>
        <v>0</v>
      </c>
      <c r="Q49" s="129">
        <f t="shared" si="23"/>
        <v>0</v>
      </c>
      <c r="R49" s="129">
        <f t="shared" si="24"/>
        <v>0</v>
      </c>
      <c r="S49" s="129">
        <f t="shared" si="25"/>
        <v>0</v>
      </c>
      <c r="T49" s="129">
        <f t="shared" si="26"/>
        <v>0</v>
      </c>
    </row>
    <row r="50" spans="2:20" ht="12.75">
      <c r="B50" s="147">
        <v>14</v>
      </c>
      <c r="C50" s="119">
        <f t="shared" si="27"/>
        <v>40579.311703125</v>
      </c>
      <c r="D50" s="120">
        <f t="shared" si="28"/>
        <v>2</v>
      </c>
      <c r="E50" s="120">
        <f t="shared" si="29"/>
        <v>2011</v>
      </c>
      <c r="F50" s="121" t="str">
        <f t="shared" si="30"/>
        <v>Vendor-14</v>
      </c>
      <c r="G50" s="154">
        <v>0</v>
      </c>
      <c r="H50" s="132"/>
      <c r="I50" s="133">
        <f t="shared" si="15"/>
        <v>0</v>
      </c>
      <c r="J50" s="133">
        <f t="shared" si="16"/>
        <v>0</v>
      </c>
      <c r="K50" s="133">
        <f t="shared" si="17"/>
        <v>0</v>
      </c>
      <c r="L50" s="133">
        <f t="shared" si="18"/>
        <v>0</v>
      </c>
      <c r="M50" s="133">
        <f t="shared" si="19"/>
        <v>0</v>
      </c>
      <c r="N50" s="133">
        <f t="shared" si="20"/>
        <v>0</v>
      </c>
      <c r="O50" s="133">
        <f t="shared" si="21"/>
        <v>0</v>
      </c>
      <c r="P50" s="133">
        <f t="shared" si="22"/>
        <v>0</v>
      </c>
      <c r="Q50" s="133">
        <f t="shared" si="23"/>
        <v>0</v>
      </c>
      <c r="R50" s="133">
        <f t="shared" si="24"/>
        <v>0</v>
      </c>
      <c r="S50" s="133">
        <f t="shared" si="25"/>
        <v>0</v>
      </c>
      <c r="T50" s="133">
        <f t="shared" si="26"/>
        <v>0</v>
      </c>
    </row>
    <row r="51" spans="2:20" ht="12.75">
      <c r="B51" s="148">
        <v>15</v>
      </c>
      <c r="C51" s="125">
        <f t="shared" si="27"/>
        <v>40579.311703125</v>
      </c>
      <c r="D51" s="126">
        <f t="shared" si="28"/>
        <v>2</v>
      </c>
      <c r="E51" s="126">
        <f t="shared" si="29"/>
        <v>2011</v>
      </c>
      <c r="F51" s="127" t="str">
        <f t="shared" si="30"/>
        <v>Vendor-15</v>
      </c>
      <c r="G51" s="154">
        <v>0</v>
      </c>
      <c r="H51" s="128"/>
      <c r="I51" s="129">
        <f t="shared" si="15"/>
        <v>0</v>
      </c>
      <c r="J51" s="129">
        <f t="shared" si="16"/>
        <v>0</v>
      </c>
      <c r="K51" s="129">
        <f t="shared" si="17"/>
        <v>0</v>
      </c>
      <c r="L51" s="129">
        <f t="shared" si="18"/>
        <v>0</v>
      </c>
      <c r="M51" s="129">
        <f t="shared" si="19"/>
        <v>0</v>
      </c>
      <c r="N51" s="129">
        <f t="shared" si="20"/>
        <v>0</v>
      </c>
      <c r="O51" s="129">
        <f t="shared" si="21"/>
        <v>0</v>
      </c>
      <c r="P51" s="129">
        <f t="shared" si="22"/>
        <v>0</v>
      </c>
      <c r="Q51" s="129">
        <f t="shared" si="23"/>
        <v>0</v>
      </c>
      <c r="R51" s="129">
        <f t="shared" si="24"/>
        <v>0</v>
      </c>
      <c r="S51" s="129">
        <f t="shared" si="25"/>
        <v>0</v>
      </c>
      <c r="T51" s="129">
        <f t="shared" si="26"/>
        <v>0</v>
      </c>
    </row>
    <row r="52" spans="2:20" ht="12.75">
      <c r="B52" s="147">
        <v>16</v>
      </c>
      <c r="C52" s="119">
        <f t="shared" si="27"/>
        <v>40579.311703125</v>
      </c>
      <c r="D52" s="120">
        <f t="shared" si="28"/>
        <v>2</v>
      </c>
      <c r="E52" s="120">
        <f t="shared" si="29"/>
        <v>2011</v>
      </c>
      <c r="F52" s="121" t="str">
        <f t="shared" si="30"/>
        <v>Vendor-16</v>
      </c>
      <c r="G52" s="154">
        <v>0</v>
      </c>
      <c r="H52" s="132"/>
      <c r="I52" s="133">
        <f t="shared" si="15"/>
        <v>0</v>
      </c>
      <c r="J52" s="133">
        <f t="shared" si="16"/>
        <v>0</v>
      </c>
      <c r="K52" s="133">
        <f t="shared" si="17"/>
        <v>0</v>
      </c>
      <c r="L52" s="133">
        <f t="shared" si="18"/>
        <v>0</v>
      </c>
      <c r="M52" s="133">
        <f t="shared" si="19"/>
        <v>0</v>
      </c>
      <c r="N52" s="133">
        <f t="shared" si="20"/>
        <v>0</v>
      </c>
      <c r="O52" s="133">
        <f t="shared" si="21"/>
        <v>0</v>
      </c>
      <c r="P52" s="133">
        <f t="shared" si="22"/>
        <v>0</v>
      </c>
      <c r="Q52" s="133">
        <f t="shared" si="23"/>
        <v>0</v>
      </c>
      <c r="R52" s="133">
        <f t="shared" si="24"/>
        <v>0</v>
      </c>
      <c r="S52" s="133">
        <f t="shared" si="25"/>
        <v>0</v>
      </c>
      <c r="T52" s="133">
        <f t="shared" si="26"/>
        <v>0</v>
      </c>
    </row>
    <row r="53" spans="2:20" ht="12.75">
      <c r="B53" s="148">
        <v>17</v>
      </c>
      <c r="C53" s="125">
        <f t="shared" si="27"/>
        <v>40579.311703125</v>
      </c>
      <c r="D53" s="126">
        <f t="shared" si="28"/>
        <v>2</v>
      </c>
      <c r="E53" s="126">
        <f t="shared" si="29"/>
        <v>2011</v>
      </c>
      <c r="F53" s="127" t="str">
        <f t="shared" si="30"/>
        <v>Vendor-17</v>
      </c>
      <c r="G53" s="154">
        <v>0</v>
      </c>
      <c r="H53" s="128"/>
      <c r="I53" s="129">
        <f t="shared" si="15"/>
        <v>0</v>
      </c>
      <c r="J53" s="129">
        <f t="shared" si="16"/>
        <v>0</v>
      </c>
      <c r="K53" s="129">
        <f t="shared" si="17"/>
        <v>0</v>
      </c>
      <c r="L53" s="129">
        <f t="shared" si="18"/>
        <v>0</v>
      </c>
      <c r="M53" s="129">
        <f t="shared" si="19"/>
        <v>0</v>
      </c>
      <c r="N53" s="129">
        <f t="shared" si="20"/>
        <v>0</v>
      </c>
      <c r="O53" s="129">
        <f t="shared" si="21"/>
        <v>0</v>
      </c>
      <c r="P53" s="129">
        <f t="shared" si="22"/>
        <v>0</v>
      </c>
      <c r="Q53" s="129">
        <f t="shared" si="23"/>
        <v>0</v>
      </c>
      <c r="R53" s="129">
        <f t="shared" si="24"/>
        <v>0</v>
      </c>
      <c r="S53" s="129">
        <f t="shared" si="25"/>
        <v>0</v>
      </c>
      <c r="T53" s="129">
        <f t="shared" si="26"/>
        <v>0</v>
      </c>
    </row>
    <row r="54" spans="2:20" ht="12.75">
      <c r="B54" s="147">
        <v>18</v>
      </c>
      <c r="C54" s="119">
        <f t="shared" si="27"/>
        <v>40579.311703125</v>
      </c>
      <c r="D54" s="120">
        <f t="shared" si="28"/>
        <v>2</v>
      </c>
      <c r="E54" s="120">
        <f t="shared" si="29"/>
        <v>2011</v>
      </c>
      <c r="F54" s="121" t="str">
        <f t="shared" si="30"/>
        <v>Vendor-18</v>
      </c>
      <c r="G54" s="154">
        <v>0</v>
      </c>
      <c r="H54" s="132"/>
      <c r="I54" s="133">
        <f t="shared" si="15"/>
        <v>0</v>
      </c>
      <c r="J54" s="133">
        <f t="shared" si="16"/>
        <v>0</v>
      </c>
      <c r="K54" s="133">
        <f t="shared" si="17"/>
        <v>0</v>
      </c>
      <c r="L54" s="133">
        <f t="shared" si="18"/>
        <v>0</v>
      </c>
      <c r="M54" s="133">
        <f t="shared" si="19"/>
        <v>0</v>
      </c>
      <c r="N54" s="133">
        <f t="shared" si="20"/>
        <v>0</v>
      </c>
      <c r="O54" s="133">
        <f t="shared" si="21"/>
        <v>0</v>
      </c>
      <c r="P54" s="133">
        <f t="shared" si="22"/>
        <v>0</v>
      </c>
      <c r="Q54" s="133">
        <f t="shared" si="23"/>
        <v>0</v>
      </c>
      <c r="R54" s="133">
        <f t="shared" si="24"/>
        <v>0</v>
      </c>
      <c r="S54" s="133">
        <f t="shared" si="25"/>
        <v>0</v>
      </c>
      <c r="T54" s="133">
        <f t="shared" si="26"/>
        <v>0</v>
      </c>
    </row>
    <row r="55" spans="2:20" ht="12.75">
      <c r="B55" s="148">
        <v>19</v>
      </c>
      <c r="C55" s="125">
        <f t="shared" si="27"/>
        <v>40579.311703125</v>
      </c>
      <c r="D55" s="126">
        <f t="shared" si="28"/>
        <v>2</v>
      </c>
      <c r="E55" s="126">
        <f t="shared" si="29"/>
        <v>2011</v>
      </c>
      <c r="F55" s="127" t="str">
        <f t="shared" si="30"/>
        <v>Vendor-19</v>
      </c>
      <c r="G55" s="154">
        <v>0</v>
      </c>
      <c r="H55" s="128"/>
      <c r="I55" s="129">
        <f t="shared" si="15"/>
        <v>0</v>
      </c>
      <c r="J55" s="129">
        <f t="shared" si="16"/>
        <v>0</v>
      </c>
      <c r="K55" s="129">
        <f t="shared" si="17"/>
        <v>0</v>
      </c>
      <c r="L55" s="129">
        <f t="shared" si="18"/>
        <v>0</v>
      </c>
      <c r="M55" s="129">
        <f t="shared" si="19"/>
        <v>0</v>
      </c>
      <c r="N55" s="129">
        <f t="shared" si="20"/>
        <v>0</v>
      </c>
      <c r="O55" s="129">
        <f t="shared" si="21"/>
        <v>0</v>
      </c>
      <c r="P55" s="129">
        <f t="shared" si="22"/>
        <v>0</v>
      </c>
      <c r="Q55" s="129">
        <f t="shared" si="23"/>
        <v>0</v>
      </c>
      <c r="R55" s="129">
        <f t="shared" si="24"/>
        <v>0</v>
      </c>
      <c r="S55" s="129">
        <f t="shared" si="25"/>
        <v>0</v>
      </c>
      <c r="T55" s="129">
        <f t="shared" si="26"/>
        <v>0</v>
      </c>
    </row>
    <row r="56" spans="2:20" ht="12.75">
      <c r="B56" s="147">
        <v>20</v>
      </c>
      <c r="C56" s="119">
        <f t="shared" si="27"/>
        <v>40579.311703125</v>
      </c>
      <c r="D56" s="120">
        <f t="shared" si="28"/>
        <v>2</v>
      </c>
      <c r="E56" s="120">
        <f t="shared" si="29"/>
        <v>2011</v>
      </c>
      <c r="F56" s="121" t="str">
        <f t="shared" si="30"/>
        <v>Vendor-20</v>
      </c>
      <c r="G56" s="154">
        <v>0</v>
      </c>
      <c r="H56" s="132"/>
      <c r="I56" s="133">
        <f t="shared" si="15"/>
        <v>0</v>
      </c>
      <c r="J56" s="133">
        <f t="shared" si="16"/>
        <v>0</v>
      </c>
      <c r="K56" s="133">
        <f t="shared" si="17"/>
        <v>0</v>
      </c>
      <c r="L56" s="133">
        <f t="shared" si="18"/>
        <v>0</v>
      </c>
      <c r="M56" s="133">
        <f t="shared" si="19"/>
        <v>0</v>
      </c>
      <c r="N56" s="133">
        <f t="shared" si="20"/>
        <v>0</v>
      </c>
      <c r="O56" s="133">
        <f t="shared" si="21"/>
        <v>0</v>
      </c>
      <c r="P56" s="133">
        <f t="shared" si="22"/>
        <v>0</v>
      </c>
      <c r="Q56" s="133">
        <f t="shared" si="23"/>
        <v>0</v>
      </c>
      <c r="R56" s="133">
        <f t="shared" si="24"/>
        <v>0</v>
      </c>
      <c r="S56" s="133">
        <f t="shared" si="25"/>
        <v>0</v>
      </c>
      <c r="T56" s="133">
        <f t="shared" si="26"/>
        <v>0</v>
      </c>
    </row>
    <row r="57" spans="2:20" ht="12.75">
      <c r="B57" s="148">
        <v>21</v>
      </c>
      <c r="C57" s="125">
        <f t="shared" si="27"/>
        <v>40579.311703125</v>
      </c>
      <c r="D57" s="126">
        <f t="shared" si="28"/>
        <v>2</v>
      </c>
      <c r="E57" s="126">
        <f t="shared" si="29"/>
        <v>2011</v>
      </c>
      <c r="F57" s="127" t="str">
        <f t="shared" si="30"/>
        <v>Vendor-21</v>
      </c>
      <c r="G57" s="154">
        <v>0</v>
      </c>
      <c r="H57" s="128"/>
      <c r="I57" s="129">
        <f t="shared" si="15"/>
        <v>0</v>
      </c>
      <c r="J57" s="129">
        <f t="shared" si="16"/>
        <v>0</v>
      </c>
      <c r="K57" s="129">
        <f t="shared" si="17"/>
        <v>0</v>
      </c>
      <c r="L57" s="129">
        <f t="shared" si="18"/>
        <v>0</v>
      </c>
      <c r="M57" s="129">
        <f t="shared" si="19"/>
        <v>0</v>
      </c>
      <c r="N57" s="129">
        <f t="shared" si="20"/>
        <v>0</v>
      </c>
      <c r="O57" s="129">
        <f t="shared" si="21"/>
        <v>0</v>
      </c>
      <c r="P57" s="129">
        <f t="shared" si="22"/>
        <v>0</v>
      </c>
      <c r="Q57" s="129">
        <f t="shared" si="23"/>
        <v>0</v>
      </c>
      <c r="R57" s="129">
        <f t="shared" si="24"/>
        <v>0</v>
      </c>
      <c r="S57" s="129">
        <f t="shared" si="25"/>
        <v>0</v>
      </c>
      <c r="T57" s="129">
        <f t="shared" si="26"/>
        <v>0</v>
      </c>
    </row>
    <row r="58" spans="2:20" ht="12.75">
      <c r="B58" s="147">
        <v>22</v>
      </c>
      <c r="C58" s="119">
        <f t="shared" si="27"/>
        <v>40579.311703125</v>
      </c>
      <c r="D58" s="120">
        <f t="shared" si="28"/>
        <v>2</v>
      </c>
      <c r="E58" s="120">
        <f t="shared" si="29"/>
        <v>2011</v>
      </c>
      <c r="F58" s="121" t="str">
        <f t="shared" si="30"/>
        <v>Vendor-22</v>
      </c>
      <c r="G58" s="154">
        <v>0</v>
      </c>
      <c r="H58" s="132"/>
      <c r="I58" s="133">
        <f t="shared" si="15"/>
        <v>0</v>
      </c>
      <c r="J58" s="133">
        <f t="shared" si="16"/>
        <v>0</v>
      </c>
      <c r="K58" s="133">
        <f t="shared" si="17"/>
        <v>0</v>
      </c>
      <c r="L58" s="133">
        <f t="shared" si="18"/>
        <v>0</v>
      </c>
      <c r="M58" s="133">
        <f t="shared" si="19"/>
        <v>0</v>
      </c>
      <c r="N58" s="133">
        <f t="shared" si="20"/>
        <v>0</v>
      </c>
      <c r="O58" s="133">
        <f t="shared" si="21"/>
        <v>0</v>
      </c>
      <c r="P58" s="133">
        <f t="shared" si="22"/>
        <v>0</v>
      </c>
      <c r="Q58" s="133">
        <f t="shared" si="23"/>
        <v>0</v>
      </c>
      <c r="R58" s="133">
        <f t="shared" si="24"/>
        <v>0</v>
      </c>
      <c r="S58" s="133">
        <f t="shared" si="25"/>
        <v>0</v>
      </c>
      <c r="T58" s="133">
        <f t="shared" si="26"/>
        <v>0</v>
      </c>
    </row>
    <row r="59" spans="2:20" ht="12.75">
      <c r="B59" s="148">
        <v>23</v>
      </c>
      <c r="C59" s="125">
        <f t="shared" si="27"/>
        <v>40579.311703125</v>
      </c>
      <c r="D59" s="126">
        <f t="shared" si="28"/>
        <v>2</v>
      </c>
      <c r="E59" s="126">
        <f t="shared" si="29"/>
        <v>2011</v>
      </c>
      <c r="F59" s="127" t="str">
        <f t="shared" si="30"/>
        <v>Vendor-23</v>
      </c>
      <c r="G59" s="154">
        <v>0</v>
      </c>
      <c r="H59" s="128"/>
      <c r="I59" s="129">
        <f t="shared" si="15"/>
        <v>0</v>
      </c>
      <c r="J59" s="129">
        <f t="shared" si="16"/>
        <v>0</v>
      </c>
      <c r="K59" s="129">
        <f t="shared" si="17"/>
        <v>0</v>
      </c>
      <c r="L59" s="129">
        <f t="shared" si="18"/>
        <v>0</v>
      </c>
      <c r="M59" s="129">
        <f t="shared" si="19"/>
        <v>0</v>
      </c>
      <c r="N59" s="129">
        <f t="shared" si="20"/>
        <v>0</v>
      </c>
      <c r="O59" s="129">
        <f t="shared" si="21"/>
        <v>0</v>
      </c>
      <c r="P59" s="129">
        <f t="shared" si="22"/>
        <v>0</v>
      </c>
      <c r="Q59" s="129">
        <f t="shared" si="23"/>
        <v>0</v>
      </c>
      <c r="R59" s="129">
        <f t="shared" si="24"/>
        <v>0</v>
      </c>
      <c r="S59" s="129">
        <f t="shared" si="25"/>
        <v>0</v>
      </c>
      <c r="T59" s="129">
        <f t="shared" si="26"/>
        <v>0</v>
      </c>
    </row>
    <row r="60" spans="2:20" ht="12.75">
      <c r="B60" s="147">
        <v>24</v>
      </c>
      <c r="C60" s="135">
        <f t="shared" si="27"/>
        <v>40579.311703125</v>
      </c>
      <c r="D60" s="149">
        <f t="shared" si="28"/>
        <v>2</v>
      </c>
      <c r="E60" s="149">
        <f t="shared" si="29"/>
        <v>2011</v>
      </c>
      <c r="F60" s="136" t="str">
        <f t="shared" si="30"/>
        <v>Vendor-24</v>
      </c>
      <c r="G60" s="154">
        <v>0</v>
      </c>
      <c r="H60" s="132"/>
      <c r="I60" s="133">
        <f t="shared" si="15"/>
        <v>0</v>
      </c>
      <c r="J60" s="133">
        <f t="shared" si="16"/>
        <v>0</v>
      </c>
      <c r="K60" s="133">
        <f t="shared" si="17"/>
        <v>0</v>
      </c>
      <c r="L60" s="133">
        <f t="shared" si="18"/>
        <v>0</v>
      </c>
      <c r="M60" s="133">
        <f t="shared" si="19"/>
        <v>0</v>
      </c>
      <c r="N60" s="133">
        <f t="shared" si="20"/>
        <v>0</v>
      </c>
      <c r="O60" s="133">
        <f t="shared" si="21"/>
        <v>0</v>
      </c>
      <c r="P60" s="133">
        <f t="shared" si="22"/>
        <v>0</v>
      </c>
      <c r="Q60" s="133">
        <f t="shared" si="23"/>
        <v>0</v>
      </c>
      <c r="R60" s="133">
        <f t="shared" si="24"/>
        <v>0</v>
      </c>
      <c r="S60" s="133">
        <f t="shared" si="25"/>
        <v>0</v>
      </c>
      <c r="T60" s="133">
        <f t="shared" si="26"/>
        <v>0</v>
      </c>
    </row>
    <row r="61" spans="2:20" ht="19.5" customHeight="1">
      <c r="B61" s="137" t="str">
        <f>CONCATENATE("Total Prepaid Expenses Due Monthly - ",E35)</f>
        <v>Total Prepaid Expenses Due Monthly - 2009</v>
      </c>
      <c r="C61" s="150"/>
      <c r="D61" s="138"/>
      <c r="E61" s="138"/>
      <c r="F61" s="151"/>
      <c r="G61" s="140">
        <f>SUM(G37:G60)</f>
        <v>0</v>
      </c>
      <c r="H61" s="152"/>
      <c r="I61" s="140">
        <f aca="true" t="shared" si="31" ref="I61:T61">SUM(I37:I60)</f>
        <v>0</v>
      </c>
      <c r="J61" s="140">
        <f t="shared" si="31"/>
        <v>0</v>
      </c>
      <c r="K61" s="140">
        <f t="shared" si="31"/>
        <v>0</v>
      </c>
      <c r="L61" s="140">
        <f t="shared" si="31"/>
        <v>0</v>
      </c>
      <c r="M61" s="140">
        <f t="shared" si="31"/>
        <v>0</v>
      </c>
      <c r="N61" s="140">
        <f t="shared" si="31"/>
        <v>0</v>
      </c>
      <c r="O61" s="140">
        <f t="shared" si="31"/>
        <v>0</v>
      </c>
      <c r="P61" s="140">
        <f t="shared" si="31"/>
        <v>0</v>
      </c>
      <c r="Q61" s="140">
        <f t="shared" si="31"/>
        <v>0</v>
      </c>
      <c r="R61" s="140">
        <f t="shared" si="31"/>
        <v>0</v>
      </c>
      <c r="S61" s="140">
        <f t="shared" si="31"/>
        <v>0</v>
      </c>
      <c r="T61" s="140">
        <f t="shared" si="31"/>
        <v>0</v>
      </c>
    </row>
    <row r="62" spans="3:6" ht="12.75" customHeight="1">
      <c r="C62" s="160"/>
      <c r="D62" s="160"/>
      <c r="E62" s="160"/>
      <c r="F62" s="160"/>
    </row>
    <row r="63" spans="2:6" ht="12.75" customHeight="1">
      <c r="B63" s="221" t="s">
        <v>159</v>
      </c>
      <c r="C63" s="221"/>
      <c r="D63" s="221"/>
      <c r="E63" s="221"/>
      <c r="F63" s="221"/>
    </row>
    <row r="64" spans="2:6" ht="12.75">
      <c r="B64" s="221"/>
      <c r="C64" s="221"/>
      <c r="D64" s="221"/>
      <c r="E64" s="221"/>
      <c r="F64" s="221"/>
    </row>
    <row r="65" spans="2:6" ht="12.75">
      <c r="B65" s="220" t="s">
        <v>160</v>
      </c>
      <c r="C65" s="220"/>
      <c r="D65" s="220"/>
      <c r="E65" s="220"/>
      <c r="F65" s="220"/>
    </row>
  </sheetData>
  <sheetProtection password="C50B" sheet="1" objects="1" scenarios="1" selectLockedCells="1"/>
  <mergeCells count="4">
    <mergeCell ref="B65:F65"/>
    <mergeCell ref="B63:F64"/>
    <mergeCell ref="I4:J4"/>
    <mergeCell ref="C4:G4"/>
  </mergeCells>
  <printOptions horizontalCentered="1"/>
  <pageMargins left="0.25" right="0.25" top="0.5" bottom="0.5" header="0" footer="0.25"/>
  <pageSetup horizontalDpi="300" verticalDpi="300" orientation="landscape" scale="60" r:id="rId3"/>
  <headerFooter alignWithMargins="0">
    <oddFooter>&amp;CPrepared by   &amp;D&amp;RPage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Charles Schruefer</cp:lastModifiedBy>
  <cp:lastPrinted>2008-12-13T19:27:04Z</cp:lastPrinted>
  <dcterms:created xsi:type="dcterms:W3CDTF">2003-05-20T14:23:26Z</dcterms:created>
  <dcterms:modified xsi:type="dcterms:W3CDTF">2011-02-05T12:28:51Z</dcterms:modified>
  <cp:category/>
  <cp:version/>
  <cp:contentType/>
  <cp:contentStatus/>
</cp:coreProperties>
</file>